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285" windowWidth="8175" windowHeight="5790"/>
  </bookViews>
  <sheets>
    <sheet name="XANIA-PP" sheetId="1" r:id="rId1"/>
  </sheets>
  <definedNames>
    <definedName name="_xlnm.Print_Area" localSheetId="0">'XANIA-PP'!$A$1:$I$1844</definedName>
    <definedName name="_xlnm.Print_Titles" localSheetId="0">'XANIA-PP'!$12:$13</definedName>
  </definedNames>
  <calcPr calcId="125725"/>
</workbook>
</file>

<file path=xl/calcChain.xml><?xml version="1.0" encoding="utf-8"?>
<calcChain xmlns="http://schemas.openxmlformats.org/spreadsheetml/2006/main">
  <c r="F23" i="1"/>
  <c r="F80"/>
  <c r="F17"/>
  <c r="F25"/>
  <c r="F127"/>
  <c r="F155"/>
  <c r="F159"/>
  <c r="F272"/>
  <c r="F333"/>
  <c r="F355"/>
  <c r="F354"/>
  <c r="F326"/>
  <c r="F324"/>
  <c r="F309"/>
  <c r="F308"/>
  <c r="F295"/>
  <c r="F275"/>
  <c r="F273"/>
  <c r="F252"/>
  <c r="F254"/>
  <c r="F126"/>
  <c r="F21"/>
  <c r="F457"/>
  <c r="F476"/>
  <c r="F461"/>
  <c r="F433"/>
  <c r="F416"/>
  <c r="F418"/>
  <c r="F467"/>
  <c r="F507"/>
  <c r="F511"/>
  <c r="F435"/>
  <c r="F427"/>
  <c r="F482"/>
  <c r="F290"/>
  <c r="F304"/>
  <c r="F478"/>
  <c r="F141"/>
  <c r="F417"/>
  <c r="F69"/>
  <c r="F55"/>
  <c r="F54"/>
  <c r="F83"/>
  <c r="F63"/>
  <c r="F16"/>
  <c r="F465"/>
  <c r="F432"/>
  <c r="F71"/>
  <c r="F53"/>
  <c r="F52"/>
  <c r="F51"/>
  <c r="F362"/>
  <c r="F361"/>
  <c r="F356"/>
  <c r="F332"/>
  <c r="F468"/>
  <c r="F477"/>
  <c r="F377"/>
  <c r="F369"/>
  <c r="F365"/>
  <c r="F358"/>
  <c r="F353"/>
  <c r="F60"/>
  <c r="F43"/>
  <c r="F18"/>
  <c r="F70"/>
  <c r="F49"/>
  <c r="F50"/>
  <c r="F470"/>
  <c r="F469"/>
  <c r="F271"/>
  <c r="F154"/>
  <c r="F124"/>
  <c r="F122"/>
  <c r="F79"/>
  <c r="F48"/>
  <c r="F31"/>
  <c r="F30"/>
  <c r="F78"/>
  <c r="F510"/>
  <c r="F22"/>
  <c r="F20"/>
  <c r="H17"/>
  <c r="F15"/>
  <c r="H227"/>
  <c r="F335"/>
  <c r="F334"/>
  <c r="F415"/>
  <c r="F412"/>
  <c r="F372"/>
  <c r="F366"/>
  <c r="F351"/>
  <c r="F347"/>
  <c r="F345"/>
  <c r="F344"/>
  <c r="F336"/>
  <c r="F325"/>
  <c r="F305"/>
  <c r="F296"/>
  <c r="F285"/>
  <c r="F281"/>
  <c r="F253"/>
  <c r="F245"/>
  <c r="F250"/>
  <c r="F223"/>
  <c r="F221"/>
  <c r="F125"/>
  <c r="F163"/>
  <c r="F156"/>
  <c r="F142"/>
  <c r="F131"/>
  <c r="F128"/>
  <c r="F123"/>
  <c r="F93"/>
  <c r="F82"/>
  <c r="F64"/>
  <c r="F47"/>
  <c r="F33"/>
  <c r="F81"/>
  <c r="F74"/>
  <c r="F72"/>
  <c r="F62"/>
  <c r="F44"/>
  <c r="F77"/>
  <c r="F76"/>
  <c r="F75"/>
  <c r="F32"/>
  <c r="F28"/>
  <c r="F19"/>
  <c r="I1806"/>
  <c r="H1795"/>
  <c r="H1794"/>
  <c r="H1793"/>
  <c r="H1792"/>
  <c r="H1791"/>
  <c r="H1790"/>
  <c r="H1789"/>
  <c r="H1788"/>
  <c r="H1787"/>
  <c r="H1786"/>
  <c r="H1785"/>
  <c r="H1784"/>
  <c r="H1796" s="1"/>
  <c r="I1796" s="1"/>
  <c r="H1783"/>
  <c r="H1780"/>
  <c r="H1779"/>
  <c r="H1778"/>
  <c r="H1777"/>
  <c r="H1776"/>
  <c r="H1775"/>
  <c r="H1772"/>
  <c r="H1773" s="1"/>
  <c r="I1773" s="1"/>
  <c r="H1769"/>
  <c r="H1770" s="1"/>
  <c r="I1770" s="1"/>
  <c r="H1766"/>
  <c r="H1767" s="1"/>
  <c r="I1767" s="1"/>
  <c r="H1763"/>
  <c r="H1762"/>
  <c r="H1761"/>
  <c r="H1760"/>
  <c r="H1759"/>
  <c r="H1758"/>
  <c r="H1757"/>
  <c r="H1756"/>
  <c r="H1753"/>
  <c r="H1752"/>
  <c r="H1751"/>
  <c r="H1750"/>
  <c r="H1749"/>
  <c r="H1748"/>
  <c r="H1747"/>
  <c r="H1746"/>
  <c r="H1745"/>
  <c r="H1744"/>
  <c r="H1743"/>
  <c r="H1742"/>
  <c r="H1741"/>
  <c r="H1740"/>
  <c r="H1739"/>
  <c r="H1738"/>
  <c r="H1737"/>
  <c r="H1736"/>
  <c r="H1735"/>
  <c r="H1734"/>
  <c r="H1733"/>
  <c r="H1732"/>
  <c r="H1731"/>
  <c r="H1728"/>
  <c r="H1727"/>
  <c r="H1726"/>
  <c r="H1725"/>
  <c r="H1724"/>
  <c r="H1723"/>
  <c r="H1722"/>
  <c r="H1721"/>
  <c r="H1720"/>
  <c r="H1719"/>
  <c r="H1718"/>
  <c r="H1717"/>
  <c r="H1716"/>
  <c r="H1715"/>
  <c r="H1714"/>
  <c r="H1713"/>
  <c r="H1712"/>
  <c r="H1711"/>
  <c r="H1710"/>
  <c r="H1709"/>
  <c r="H1708"/>
  <c r="H1707"/>
  <c r="H1706"/>
  <c r="H1705"/>
  <c r="H1704"/>
  <c r="H1703"/>
  <c r="H1702"/>
  <c r="H1701"/>
  <c r="H1700"/>
  <c r="H1699"/>
  <c r="H1698"/>
  <c r="H1697"/>
  <c r="H1696"/>
  <c r="H1695"/>
  <c r="H1694"/>
  <c r="H1693"/>
  <c r="H1692"/>
  <c r="H1691"/>
  <c r="H1690"/>
  <c r="H1689"/>
  <c r="H1688"/>
  <c r="H1729" s="1"/>
  <c r="I1729" s="1"/>
  <c r="H1685"/>
  <c r="H1684"/>
  <c r="H1683"/>
  <c r="H1682"/>
  <c r="H1681"/>
  <c r="H1680"/>
  <c r="H1679"/>
  <c r="H1678"/>
  <c r="H1677"/>
  <c r="H1676"/>
  <c r="H1675"/>
  <c r="H1672"/>
  <c r="H1671"/>
  <c r="H1668"/>
  <c r="H1667"/>
  <c r="H1664"/>
  <c r="H1665" s="1"/>
  <c r="I1665" s="1"/>
  <c r="H1661"/>
  <c r="H1660"/>
  <c r="H1659"/>
  <c r="H1658"/>
  <c r="H1657"/>
  <c r="H1656"/>
  <c r="H1655"/>
  <c r="H1654"/>
  <c r="H1653"/>
  <c r="H1652"/>
  <c r="H1651"/>
  <c r="H1650"/>
  <c r="H1649"/>
  <c r="H1648"/>
  <c r="H1647"/>
  <c r="H1646"/>
  <c r="H1645"/>
  <c r="H1644"/>
  <c r="H1643"/>
  <c r="H1642"/>
  <c r="H1662" s="1"/>
  <c r="I1662" s="1"/>
  <c r="H1639"/>
  <c r="H1638"/>
  <c r="H1637"/>
  <c r="H1636"/>
  <c r="H1635"/>
  <c r="H1634"/>
  <c r="H1633"/>
  <c r="H1632"/>
  <c r="H1631"/>
  <c r="H1630"/>
  <c r="H1629"/>
  <c r="H1628"/>
  <c r="H1627"/>
  <c r="H1626"/>
  <c r="H1625"/>
  <c r="H1624"/>
  <c r="H1623"/>
  <c r="H1622"/>
  <c r="H1621"/>
  <c r="H1620"/>
  <c r="H1619"/>
  <c r="H1618"/>
  <c r="H1617"/>
  <c r="H1616"/>
  <c r="H1615"/>
  <c r="H1614"/>
  <c r="H1613"/>
  <c r="H1612"/>
  <c r="H1611"/>
  <c r="H1610"/>
  <c r="H1609"/>
  <c r="H1608"/>
  <c r="H1607"/>
  <c r="H1606"/>
  <c r="H1605"/>
  <c r="H1604"/>
  <c r="H1603"/>
  <c r="H1602"/>
  <c r="H1640" s="1"/>
  <c r="I1640" s="1"/>
  <c r="H1599"/>
  <c r="H1598"/>
  <c r="H1597"/>
  <c r="H1596"/>
  <c r="H1595"/>
  <c r="H1594"/>
  <c r="H1593"/>
  <c r="H1592"/>
  <c r="H1591"/>
  <c r="H1590"/>
  <c r="H1589"/>
  <c r="H1588"/>
  <c r="H1587"/>
  <c r="H1586"/>
  <c r="H1600" s="1"/>
  <c r="I1600" s="1"/>
  <c r="H1583"/>
  <c r="H1582"/>
  <c r="H1581"/>
  <c r="H1580"/>
  <c r="H1579"/>
  <c r="H1578"/>
  <c r="H1577"/>
  <c r="H1576"/>
  <c r="H1575"/>
  <c r="H1574"/>
  <c r="H1573"/>
  <c r="H1572"/>
  <c r="H1571"/>
  <c r="H1570"/>
  <c r="H1569"/>
  <c r="H1568"/>
  <c r="H1567"/>
  <c r="H1566"/>
  <c r="H1565"/>
  <c r="H1564"/>
  <c r="H1563"/>
  <c r="H1562"/>
  <c r="H1561"/>
  <c r="H1560"/>
  <c r="H1559"/>
  <c r="H1556"/>
  <c r="H1555"/>
  <c r="H1554"/>
  <c r="H1553"/>
  <c r="H1552"/>
  <c r="H1551"/>
  <c r="H1550"/>
  <c r="H1549"/>
  <c r="H1548"/>
  <c r="H1557" s="1"/>
  <c r="I1557" s="1"/>
  <c r="H1545"/>
  <c r="H1544"/>
  <c r="H1543"/>
  <c r="H1542"/>
  <c r="H1541"/>
  <c r="H1540"/>
  <c r="H1546" s="1"/>
  <c r="I1546" s="1"/>
  <c r="H1537"/>
  <c r="H1536"/>
  <c r="H1535"/>
  <c r="H1534"/>
  <c r="H1533"/>
  <c r="H1532"/>
  <c r="H1531"/>
  <c r="H1528"/>
  <c r="H1527"/>
  <c r="H1526"/>
  <c r="H1525"/>
  <c r="H1524"/>
  <c r="H1523"/>
  <c r="H1522"/>
  <c r="H1521"/>
  <c r="H1520"/>
  <c r="H1519"/>
  <c r="H1516"/>
  <c r="H1515"/>
  <c r="H1514"/>
  <c r="H1513"/>
  <c r="H1512"/>
  <c r="H1511"/>
  <c r="H1510"/>
  <c r="H1509"/>
  <c r="H1508"/>
  <c r="H1507"/>
  <c r="H1506"/>
  <c r="H1517" s="1"/>
  <c r="I1517" s="1"/>
  <c r="H1503"/>
  <c r="H1502"/>
  <c r="H1501"/>
  <c r="H1500"/>
  <c r="H1499"/>
  <c r="H1498"/>
  <c r="H1497"/>
  <c r="H1496"/>
  <c r="H1495"/>
  <c r="H1494"/>
  <c r="H1493"/>
  <c r="H1492"/>
  <c r="H1491"/>
  <c r="H1490"/>
  <c r="H1489"/>
  <c r="H1488"/>
  <c r="H1487"/>
  <c r="H1486"/>
  <c r="H1504" s="1"/>
  <c r="I1504" s="1"/>
  <c r="H1483"/>
  <c r="H1482"/>
  <c r="H1481"/>
  <c r="H1480"/>
  <c r="H1479"/>
  <c r="H1478"/>
  <c r="H1477"/>
  <c r="H1476"/>
  <c r="H1475"/>
  <c r="H1474"/>
  <c r="H1473"/>
  <c r="H1472"/>
  <c r="H1471"/>
  <c r="H1470"/>
  <c r="H1469"/>
  <c r="H1468"/>
  <c r="H1467"/>
  <c r="H1466"/>
  <c r="H1465"/>
  <c r="H1464"/>
  <c r="H1463"/>
  <c r="H1462"/>
  <c r="H1461"/>
  <c r="H1460"/>
  <c r="H1459"/>
  <c r="H1458"/>
  <c r="H1457"/>
  <c r="H1456"/>
  <c r="H1455"/>
  <c r="H1454"/>
  <c r="H1453"/>
  <c r="H1452"/>
  <c r="H1451"/>
  <c r="H1450"/>
  <c r="H1449"/>
  <c r="H1448"/>
  <c r="H1447"/>
  <c r="H1446"/>
  <c r="H1484" s="1"/>
  <c r="I1484" s="1"/>
  <c r="H1443"/>
  <c r="H1442"/>
  <c r="H1441"/>
  <c r="H1440"/>
  <c r="H1439"/>
  <c r="H1438"/>
  <c r="H1437"/>
  <c r="H1436"/>
  <c r="H1435"/>
  <c r="H1434"/>
  <c r="H1433"/>
  <c r="H1432"/>
  <c r="H1431"/>
  <c r="H1430"/>
  <c r="H1429"/>
  <c r="H1428"/>
  <c r="H1427"/>
  <c r="H1426"/>
  <c r="H1425"/>
  <c r="H1424"/>
  <c r="H1423"/>
  <c r="H1422"/>
  <c r="H1421"/>
  <c r="H1420"/>
  <c r="H1419"/>
  <c r="H1418"/>
  <c r="H1417"/>
  <c r="H1416"/>
  <c r="H1415"/>
  <c r="H1414"/>
  <c r="H1413"/>
  <c r="H1410"/>
  <c r="H1409"/>
  <c r="H1408"/>
  <c r="H1407"/>
  <c r="H1406"/>
  <c r="H1405"/>
  <c r="H1404"/>
  <c r="H1403"/>
  <c r="H1402"/>
  <c r="H1401"/>
  <c r="H1400"/>
  <c r="H1399"/>
  <c r="H1398"/>
  <c r="H1397"/>
  <c r="H1396"/>
  <c r="H1395"/>
  <c r="H1394"/>
  <c r="H1393"/>
  <c r="H1392"/>
  <c r="H1391"/>
  <c r="H1390"/>
  <c r="H1389"/>
  <c r="H1388"/>
  <c r="H1387"/>
  <c r="H1386"/>
  <c r="H1385"/>
  <c r="H1384"/>
  <c r="H1383"/>
  <c r="H1382"/>
  <c r="H1381"/>
  <c r="H1380"/>
  <c r="H1379"/>
  <c r="H1378"/>
  <c r="H1377"/>
  <c r="H1376"/>
  <c r="H1375"/>
  <c r="H1374"/>
  <c r="H1373"/>
  <c r="H1372"/>
  <c r="H1371"/>
  <c r="H1370"/>
  <c r="H1369"/>
  <c r="H1368"/>
  <c r="H1367"/>
  <c r="H1366"/>
  <c r="H1365"/>
  <c r="H1364"/>
  <c r="H1363"/>
  <c r="H1362"/>
  <c r="H1361"/>
  <c r="H1360"/>
  <c r="H1359"/>
  <c r="H1358"/>
  <c r="H1357"/>
  <c r="H1356"/>
  <c r="H1355"/>
  <c r="H1354"/>
  <c r="H1353"/>
  <c r="H1352"/>
  <c r="H1351"/>
  <c r="H1350"/>
  <c r="H1349"/>
  <c r="H1348"/>
  <c r="H1347"/>
  <c r="H1346"/>
  <c r="H1345"/>
  <c r="H1344"/>
  <c r="H1343"/>
  <c r="H1342"/>
  <c r="H1341"/>
  <c r="H1340"/>
  <c r="H1339"/>
  <c r="H1338"/>
  <c r="H1337"/>
  <c r="H1336"/>
  <c r="H1335"/>
  <c r="H1334"/>
  <c r="H1333"/>
  <c r="H1332"/>
  <c r="H1331"/>
  <c r="H1330"/>
  <c r="H1329"/>
  <c r="H1328"/>
  <c r="H1327"/>
  <c r="H1326"/>
  <c r="H1325"/>
  <c r="H1324"/>
  <c r="H1323"/>
  <c r="H1322"/>
  <c r="H1321"/>
  <c r="H1320"/>
  <c r="H1319"/>
  <c r="H1318"/>
  <c r="H1317"/>
  <c r="H1316"/>
  <c r="H1315"/>
  <c r="H1314"/>
  <c r="H1313"/>
  <c r="H1312"/>
  <c r="H1311"/>
  <c r="H1310"/>
  <c r="H1309"/>
  <c r="H1308"/>
  <c r="H1307"/>
  <c r="H1306"/>
  <c r="H1305"/>
  <c r="H1304"/>
  <c r="H1303"/>
  <c r="H1302"/>
  <c r="H1301"/>
  <c r="H1300"/>
  <c r="H1299"/>
  <c r="H1298"/>
  <c r="H1297"/>
  <c r="H1296"/>
  <c r="H1295"/>
  <c r="H1294"/>
  <c r="H1293"/>
  <c r="H1292"/>
  <c r="H1291"/>
  <c r="H1290"/>
  <c r="H1289"/>
  <c r="H1288"/>
  <c r="H1287"/>
  <c r="H1286"/>
  <c r="H1285"/>
  <c r="H1284"/>
  <c r="H1283"/>
  <c r="H1282"/>
  <c r="H1281"/>
  <c r="H1280"/>
  <c r="H1279"/>
  <c r="H1278"/>
  <c r="H1277"/>
  <c r="H1276"/>
  <c r="H1275"/>
  <c r="H1274"/>
  <c r="H1273"/>
  <c r="H1272"/>
  <c r="H1271"/>
  <c r="H1270"/>
  <c r="H1269"/>
  <c r="H1268"/>
  <c r="H1267"/>
  <c r="H1266"/>
  <c r="H1265"/>
  <c r="H1264"/>
  <c r="H1263"/>
  <c r="H1262"/>
  <c r="H1261"/>
  <c r="H1260"/>
  <c r="H1259"/>
  <c r="H1258"/>
  <c r="H1257"/>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H1106"/>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5"/>
  <c r="H754"/>
  <c r="H753"/>
  <c r="H752"/>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78"/>
  <c r="H677"/>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497"/>
  <c r="H496"/>
  <c r="H482"/>
  <c r="H481"/>
  <c r="H480"/>
  <c r="H479"/>
  <c r="H465"/>
  <c r="H417"/>
  <c r="H416"/>
  <c r="H415"/>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6"/>
  <c r="H255"/>
  <c r="H254"/>
  <c r="H253"/>
  <c r="H252"/>
  <c r="H251"/>
  <c r="H250"/>
  <c r="H249"/>
  <c r="H248"/>
  <c r="H247"/>
  <c r="H246"/>
  <c r="H245"/>
  <c r="H244"/>
  <c r="H243"/>
  <c r="H242"/>
  <c r="H241"/>
  <c r="H240"/>
  <c r="H239"/>
  <c r="H238"/>
  <c r="H237"/>
  <c r="H236"/>
  <c r="H235"/>
  <c r="H234"/>
  <c r="H233"/>
  <c r="H232"/>
  <c r="H231"/>
  <c r="H230"/>
  <c r="H229"/>
  <c r="H228"/>
  <c r="H226"/>
  <c r="H225"/>
  <c r="H224"/>
  <c r="H223"/>
  <c r="H222"/>
  <c r="H221"/>
  <c r="H220"/>
  <c r="H219"/>
  <c r="H406"/>
  <c r="H407"/>
  <c r="H408"/>
  <c r="H409"/>
  <c r="H410"/>
  <c r="H411"/>
  <c r="H412"/>
  <c r="H413"/>
  <c r="H414"/>
  <c r="H418"/>
  <c r="H419"/>
  <c r="H487"/>
  <c r="H488"/>
  <c r="H489"/>
  <c r="H490"/>
  <c r="H491"/>
  <c r="H492"/>
  <c r="H493"/>
  <c r="H494"/>
  <c r="H495"/>
  <c r="H424"/>
  <c r="H425"/>
  <c r="H426"/>
  <c r="H427"/>
  <c r="H428"/>
  <c r="H429"/>
  <c r="H430"/>
  <c r="H431"/>
  <c r="H432"/>
  <c r="H433"/>
  <c r="H434"/>
  <c r="H435"/>
  <c r="H436"/>
  <c r="H437"/>
  <c r="H438"/>
  <c r="H439"/>
  <c r="H440"/>
  <c r="H441"/>
  <c r="H442"/>
  <c r="H443"/>
  <c r="H444"/>
  <c r="H445"/>
  <c r="H446"/>
  <c r="H447"/>
  <c r="H448"/>
  <c r="H449"/>
  <c r="H450"/>
  <c r="H451"/>
  <c r="H452"/>
  <c r="H453"/>
  <c r="H454"/>
  <c r="H455"/>
  <c r="H456"/>
  <c r="H457"/>
  <c r="H458"/>
  <c r="H459"/>
  <c r="H460"/>
  <c r="H461"/>
  <c r="H462"/>
  <c r="H463"/>
  <c r="H464"/>
  <c r="H466"/>
  <c r="H467"/>
  <c r="H468"/>
  <c r="H469"/>
  <c r="H470"/>
  <c r="H471"/>
  <c r="H472"/>
  <c r="H473"/>
  <c r="H474"/>
  <c r="H475"/>
  <c r="H476"/>
  <c r="H477"/>
  <c r="H478"/>
  <c r="H498"/>
  <c r="H499"/>
  <c r="H500"/>
  <c r="H501"/>
  <c r="H502"/>
  <c r="H503"/>
  <c r="H504"/>
  <c r="H505"/>
  <c r="H506"/>
  <c r="H507"/>
  <c r="H508"/>
  <c r="H509"/>
  <c r="H510"/>
  <c r="H511"/>
  <c r="H512"/>
  <c r="H393"/>
  <c r="H394"/>
  <c r="H395"/>
  <c r="H396"/>
  <c r="H397"/>
  <c r="H398"/>
  <c r="H399"/>
  <c r="H400"/>
  <c r="H401"/>
  <c r="H197"/>
  <c r="H198"/>
  <c r="H199"/>
  <c r="H200"/>
  <c r="H201"/>
  <c r="H202"/>
  <c r="H203"/>
  <c r="H204"/>
  <c r="H205"/>
  <c r="H206"/>
  <c r="H207"/>
  <c r="H208"/>
  <c r="H209"/>
  <c r="H210"/>
  <c r="H211"/>
  <c r="H212"/>
  <c r="H213"/>
  <c r="H214"/>
  <c r="H322"/>
  <c r="H323"/>
  <c r="H324"/>
  <c r="H325"/>
  <c r="H326"/>
  <c r="H327"/>
  <c r="H328"/>
  <c r="H329"/>
  <c r="H330"/>
  <c r="H331"/>
  <c r="H332"/>
  <c r="H333"/>
  <c r="H334"/>
  <c r="H335"/>
  <c r="H336"/>
  <c r="H337"/>
  <c r="H338"/>
  <c r="H339"/>
  <c r="H340"/>
  <c r="H341"/>
  <c r="H342"/>
  <c r="H343"/>
  <c r="H344"/>
  <c r="H345"/>
  <c r="H346"/>
  <c r="H347"/>
  <c r="H348"/>
  <c r="H349"/>
  <c r="H350"/>
  <c r="H351"/>
  <c r="H352"/>
  <c r="H353"/>
  <c r="H354"/>
  <c r="H355"/>
  <c r="H356"/>
  <c r="H357"/>
  <c r="H358"/>
  <c r="H359"/>
  <c r="H360"/>
  <c r="H361"/>
  <c r="H362"/>
  <c r="H363"/>
  <c r="H364"/>
  <c r="H365"/>
  <c r="H366"/>
  <c r="H367"/>
  <c r="H368"/>
  <c r="H369"/>
  <c r="H370"/>
  <c r="H371"/>
  <c r="H372"/>
  <c r="H373"/>
  <c r="H374"/>
  <c r="H375"/>
  <c r="H376"/>
  <c r="H377"/>
  <c r="H378"/>
  <c r="H379"/>
  <c r="H380"/>
  <c r="H381"/>
  <c r="H382"/>
  <c r="H383"/>
  <c r="H384"/>
  <c r="H385"/>
  <c r="H386"/>
  <c r="H387"/>
  <c r="H388"/>
  <c r="H389"/>
  <c r="H89"/>
  <c r="H90"/>
  <c r="H91"/>
  <c r="H92"/>
  <c r="H93"/>
  <c r="H94"/>
  <c r="H95"/>
  <c r="H96"/>
  <c r="H97"/>
  <c r="H98"/>
  <c r="H99"/>
  <c r="H100"/>
  <c r="H101"/>
  <c r="H102"/>
  <c r="H103"/>
  <c r="H104"/>
  <c r="H105"/>
  <c r="H106"/>
  <c r="H107"/>
  <c r="H108"/>
  <c r="H109"/>
  <c r="H110"/>
  <c r="H111"/>
  <c r="H112"/>
  <c r="H113"/>
  <c r="H114"/>
  <c r="H115"/>
  <c r="H116"/>
  <c r="H117"/>
  <c r="H118"/>
  <c r="H119"/>
  <c r="H120"/>
  <c r="H121"/>
  <c r="H122"/>
  <c r="H123"/>
  <c r="H124"/>
  <c r="H125"/>
  <c r="H126"/>
  <c r="H127"/>
  <c r="H128"/>
  <c r="H129"/>
  <c r="H130"/>
  <c r="H131"/>
  <c r="H132"/>
  <c r="H133"/>
  <c r="H134"/>
  <c r="H135"/>
  <c r="H136"/>
  <c r="H137"/>
  <c r="H138"/>
  <c r="H139"/>
  <c r="H140"/>
  <c r="H141"/>
  <c r="H142"/>
  <c r="H143"/>
  <c r="H144"/>
  <c r="H145"/>
  <c r="H146"/>
  <c r="H147"/>
  <c r="H148"/>
  <c r="H149"/>
  <c r="H150"/>
  <c r="H151"/>
  <c r="H152"/>
  <c r="H153"/>
  <c r="H154"/>
  <c r="H155"/>
  <c r="H156"/>
  <c r="H157"/>
  <c r="H158"/>
  <c r="H159"/>
  <c r="H160"/>
  <c r="H161"/>
  <c r="H162"/>
  <c r="H163"/>
  <c r="H164"/>
  <c r="H165"/>
  <c r="H166"/>
  <c r="H167"/>
  <c r="H168"/>
  <c r="H169"/>
  <c r="H170"/>
  <c r="H171"/>
  <c r="H172"/>
  <c r="H173"/>
  <c r="H174"/>
  <c r="H175"/>
  <c r="H176"/>
  <c r="H177"/>
  <c r="H178"/>
  <c r="H179"/>
  <c r="H180"/>
  <c r="H181"/>
  <c r="H182"/>
  <c r="H183"/>
  <c r="H184"/>
  <c r="H185"/>
  <c r="H186"/>
  <c r="H187"/>
  <c r="H188"/>
  <c r="H189"/>
  <c r="H190"/>
  <c r="H191"/>
  <c r="H192"/>
  <c r="H193"/>
  <c r="H194"/>
  <c r="H195"/>
  <c r="H196"/>
  <c r="H60"/>
  <c r="H61"/>
  <c r="H62"/>
  <c r="H63"/>
  <c r="H64"/>
  <c r="H65"/>
  <c r="H66"/>
  <c r="H67"/>
  <c r="H68"/>
  <c r="H69"/>
  <c r="H70"/>
  <c r="H71"/>
  <c r="H72"/>
  <c r="H73"/>
  <c r="H74"/>
  <c r="H75"/>
  <c r="H76"/>
  <c r="H77"/>
  <c r="H78"/>
  <c r="H79"/>
  <c r="H80"/>
  <c r="H81"/>
  <c r="H82"/>
  <c r="H83"/>
  <c r="H84"/>
  <c r="H15"/>
  <c r="H16"/>
  <c r="H18"/>
  <c r="H19"/>
  <c r="H20"/>
  <c r="H21"/>
  <c r="H22"/>
  <c r="H23"/>
  <c r="H24"/>
  <c r="H25"/>
  <c r="H26"/>
  <c r="H27"/>
  <c r="H28"/>
  <c r="H29"/>
  <c r="H30"/>
  <c r="H31"/>
  <c r="H32"/>
  <c r="H33"/>
  <c r="H34"/>
  <c r="H35"/>
  <c r="H36"/>
  <c r="H37"/>
  <c r="H38"/>
  <c r="H39"/>
  <c r="H40"/>
  <c r="H41"/>
  <c r="H42"/>
  <c r="H43"/>
  <c r="H44"/>
  <c r="H45"/>
  <c r="H46"/>
  <c r="H47"/>
  <c r="H48"/>
  <c r="H49"/>
  <c r="H50"/>
  <c r="H51"/>
  <c r="H52"/>
  <c r="H53"/>
  <c r="H54"/>
  <c r="H55"/>
  <c r="H1764" l="1"/>
  <c r="I1764" s="1"/>
  <c r="H607"/>
  <c r="I607" s="1"/>
  <c r="H679"/>
  <c r="I679" s="1"/>
  <c r="H750"/>
  <c r="I750" s="1"/>
  <c r="H1411"/>
  <c r="I1411" s="1"/>
  <c r="H1754"/>
  <c r="I1754" s="1"/>
  <c r="H756"/>
  <c r="I756" s="1"/>
  <c r="H1444"/>
  <c r="I1444" s="1"/>
  <c r="H1529"/>
  <c r="I1529" s="1"/>
  <c r="H1669"/>
  <c r="I1669" s="1"/>
  <c r="H1673"/>
  <c r="I1673" s="1"/>
  <c r="H1538"/>
  <c r="I1538" s="1"/>
  <c r="H1584"/>
  <c r="I1584" s="1"/>
  <c r="H1686"/>
  <c r="I1686" s="1"/>
  <c r="H513"/>
  <c r="I513" s="1"/>
  <c r="H1073"/>
  <c r="I1073" s="1"/>
  <c r="I1797" s="1"/>
  <c r="H1781"/>
  <c r="I1781" s="1"/>
  <c r="H483"/>
  <c r="I483" s="1"/>
  <c r="H420"/>
  <c r="I420" s="1"/>
  <c r="H402"/>
  <c r="I402" s="1"/>
  <c r="H390"/>
  <c r="I390" s="1"/>
  <c r="H215"/>
  <c r="I215" s="1"/>
  <c r="H85"/>
  <c r="I85" s="1"/>
  <c r="H56"/>
  <c r="I56" s="1"/>
  <c r="I1800" l="1"/>
  <c r="I1801" l="1"/>
  <c r="I1802" s="1"/>
  <c r="I1803" s="1"/>
  <c r="I1804" s="1"/>
  <c r="I1807" s="1"/>
  <c r="I1809" s="1"/>
  <c r="I1810" s="1"/>
</calcChain>
</file>

<file path=xl/sharedStrings.xml><?xml version="1.0" encoding="utf-8"?>
<sst xmlns="http://schemas.openxmlformats.org/spreadsheetml/2006/main" count="8575" uniqueCount="4119">
  <si>
    <t>Φωτιστικό σώμα αναρτημένο από την οροφή, τύπου "καμπάνα", στεγανό (ΙΡ54), με γυάλινο κάλυμα, μετά του λαμπτήρα Υ.Π. Ηg 400W.</t>
  </si>
  <si>
    <t>Φωτιστικό σώμα τύπου προβολέα, κατάλληλο για τοποθέτηση σε ράγα φωτισμού.</t>
  </si>
  <si>
    <t>Φωτιστικό σώμα φθορισμού, ψευδοροφής, με περσίδες, μετά των λαμπτήρων ισχύος 4χ18 W.</t>
  </si>
  <si>
    <t>Φωτιστικό σώμα φθορισμού, ψευδοροφής, με περσίδες, μετά των λαμπτήρων TL5 ισχύος 4χ14 W.</t>
  </si>
  <si>
    <t>Φωτιστικό σώμα φθορισμού, ψευδοροφής, στεγανό, μετά των λαμπτήρων ισχύος 1χ18 W.</t>
  </si>
  <si>
    <t>Φωτιστικό σώμα φθορισμού, ψευδοροφής, στεγανό, μετά των λαμπτήρων ισχύος 1χ36 W.</t>
  </si>
  <si>
    <t>Φωτιστικό σώμα φθορισμού, ψευδοροφής, στεγανό, μετά των λαμπτήρων ισχύος 1χ58 W.</t>
  </si>
  <si>
    <t>Φωτιστικό σώμα φθορισμού, ψευδοροφής, στεγανό, μετά των λαμπτήρων ισχύος 2χ58 W.</t>
  </si>
  <si>
    <t>Φωτιστικό σώμα φθορισμού, ψευδοροφής, ανοικτού τύπου με περσίδες, κατάλληλο για τοποθέτηση σε κανάλι (TRUNKING SYSTEM), μετά των λαμπτήρων ισχύος 1χ36 W.</t>
  </si>
  <si>
    <t>Φωτιστικό σώμα φθορισμού, ψευδοροφής, ανοικτού τύπου με περσίδες, κατάλληλο για τοποθέτηση σε κανάλι (TRUNKING SYSTEM), μετά των λαμπτήρων ισχύος 2χ36 W.</t>
  </si>
  <si>
    <t>Φωτιστικό σώμα φθορισμού, οροφής, μετά των λαμπτήρων ισχύος 1χ36 W.</t>
  </si>
  <si>
    <t>Φωτιστικό σώμα φθορισμού, οροφής, μετά των λαμπτήρων ισχύος 2χ36 W.</t>
  </si>
  <si>
    <t>Φωτιστικό σώμα φθορισμού, οροφής, μετά των λαμπτήρων ισχύος 1χ58 W.</t>
  </si>
  <si>
    <t>Φωτιστικό σώμα φθορισμού, οροφής, στεγανό, μετά των λαμπτήρων ισχύος 2χ36 W.</t>
  </si>
  <si>
    <t>Φωτιστικό σώμα φθορισμού, οροφής, στεγανό, μετά των λαμπτήρων ισχύος 1χ58 W.</t>
  </si>
  <si>
    <t>  Φωτιστικό σώμα φθορισμού, οροφής, στεγανό, μετά των λαμπτήρων ισχύος 1χ36 W.</t>
  </si>
  <si>
    <t>Φωτιστικό σώμα φθορισμού, επίτοιχο, με περσίδες, μετά των λαμπτήρων ισχύος 4χ14 W.</t>
  </si>
  <si>
    <t>Φωτιστικό σώμα φθορισμού, επίτοιχο, στεγανό, μετά των λαμπτήρων TL5 ισχύος 2χ28 W.</t>
  </si>
  <si>
    <t>Φωτιστικό σώμα φθορισμού, επίτοιχο, στεγανό, μετά των λαμπτήρων TL5 ισχύος 2χ49 W.</t>
  </si>
  <si>
    <t>Φωτιστικό σώμα επίτοιχο, στεγανό, κατάλληλο για τοποθέτηση πάνω από νιπτήρα, μετά των λαμπτήρων.</t>
  </si>
  <si>
    <t>Φωτιστικό σώμα φθορισμού, κατάλληλο για τοποθέτηση κάτω από ντουλάπια, μετά των λαμπτήρων TL5 1x28W.</t>
  </si>
  <si>
    <t>Φωτιστικό σώμα ψευδοροφής, τύπου SPOT, με αντιθαμβωτικές περσίδες, μετά των λαμπτήρων PLC 2x26W.</t>
  </si>
  <si>
    <t>Φωτιστικό σώμα ψευδοροφής, τύπου SPOT, στεγανό, προστασίας ΙΡ44, μετά των λαμπτήρων ισχύος 1x13W.</t>
  </si>
  <si>
    <t>Φωτιστικό σώμα ψευδοροφής, τύπου SPOT, μετά του λαμπτήρα CDM 70W.</t>
  </si>
  <si>
    <t>Φωτιστικό σώμα επίτοιχο, τύπου SPOT, με αντιθαμβωτικές περσίδες, μετά των λαμπτήρων 2χ26W.</t>
  </si>
  <si>
    <t>Φωτιστικό σώμα, τύπου DOWNLIGHTER, μετά των συμπαγών λαμπτήρων φθορισμού.</t>
  </si>
  <si>
    <t>Προβολέας στεγανός ανάδειξης φύτευσης, προστασίας ΙΡ65, μετά του λαμπτήρα ατμών υδραργύρου ισχύος 70W.</t>
  </si>
  <si>
    <t>Προβολέας στεγανός, μετά του λαμπτήρα αλογόνου ισχύος 250W.</t>
  </si>
  <si>
    <t>Φωτιστικό τύπου spot στεγανό, μετά του λαμπτήρα αλογόνου ισχύος 25W.</t>
  </si>
  <si>
    <t>  Φωτιστικό σώμα φθορισμού, στεγανό, τύπου "χελώνα", μετά των λαμπτήρων PL 18 W.</t>
  </si>
  <si>
    <t>Αυτόνομο φωτιστικό σώμα φωτισμού ασφαλείας, με ένδειξη πορείας εξόδου, απλής ή διπλής όψης, με λαμπτήρα φθορισμού 8W/250 LUMENS.</t>
  </si>
  <si>
    <t>Φωτιστικό σώμα κινδύνου επίτοιχο, με δύο ρυθμιζόμενους προβολείς με λαμπτήρες αλογόνου ισχύος 50 W.</t>
  </si>
  <si>
    <t>Φωτιστικό σώμα φωτισμού ασφαλείας, διευθυνσιοδοτούμενου τύπου, φωτεινής ροής τουλάχιστον 250lumen, με λαμπτήρα φθορισμού 8W, απλής όψης.</t>
  </si>
  <si>
    <t>Φωτιστικό σημείο απλό, κομιτατέρ, αλλέ ρετούρ ή χειριζόμενο από πίνακα, με καλώδιο AO5VV-(U,R) ή J1VV(U,R,S) διατομής 3x1.5MM2 ή 4x1.5MM2 ή 3x2.5MM2, μέσου μήκους γραμμής 10 Μ.</t>
  </si>
  <si>
    <t>Σημείο τριφασικού ρευματοδότη, με καλώδιο AO5VV-(U,R) ή J1VV(U,R,S) διατομής 5x2.5MM2, μέσου μήκους γραμμών 25 Μ.</t>
  </si>
  <si>
    <t>Σημείο τροφοδοσίας ηλεκτρικής συσκευής, με καλώδιο AO5VV-(U,R) ή J1VV(U,R,S) διατομής 3x2.5MM2 ή 3χ1.5ΜΜ2, μέσου μήκους γραμμών 10 Μ.</t>
  </si>
  <si>
    <t>Σημείο τροφοδοσίας ηλεκτρικής συσκευής, με καλώδιο AO5VV-(U,R) ή J1VV(U,R,S) διατομής 3x2.5MM2 ή 3χ1.5ΜΜ2, μέσου μήκους γραμμών 15 Μ.</t>
  </si>
  <si>
    <t>Σημείο τροφοδοσίας ηλεκτρικής συσκευής, με καλώδιο AO5VV-(U,R) ή J1VV(U,R,S) διατομής 3x2.5MM2 ή 3χ1.5ΜΜ2, μέσου μήκους γραμμών 20 Μ.</t>
  </si>
  <si>
    <t>Σημείο τροφοδοσίας ηλεκτρικής συσκευής, με καλώδιο AO5VV-(U,R) ή J1VV(U,R,S) διατομής 3x2.5MM2 ή 3χ1.5ΜΜ2, μέσου μήκους γραμμών 35 Μ.</t>
  </si>
  <si>
    <t>Σημείο τροφοδοσίας ηλεκτρικής συσκευής, με καλώδιο AO5VV-(U,R) ή J1VV(U,R,S) διατομής 3x2.5MM2 ή 3χ1.5ΜΜ2, μέσου μήκους γραμμών 50 Μ.</t>
  </si>
  <si>
    <t>Σημείο τροφοδοσίας ηλεκτρικής συσκευής, με καλώδιο AO5VV-(U,R) ή J1VV(U,R,S) διατομής 3x4MM2 ή 3χ6ΜΜ2, μέσου μήκους γραμμών 10 Μ.</t>
  </si>
  <si>
    <t>Σημείο τροφοδοσίας ηλεκτρικής συσκευής, με καλώδιο AO5VV-(U,R) ή J1VV(U,R,S) διατομής 3x4MM2 ή 3χ6ΜΜ2, μέσου μήκους γραμμών 20 Μ.</t>
  </si>
  <si>
    <t>Σημείο τροφοδοσίας ηλεκτρικής συσκευής, με καλώδιο AO5VV-(U,R) ή J1VV(U,R,S) διατομής 3x4MM2 ή 3χ6ΜΜ2, μέσου μήκους γραμμών 25 Μ.</t>
  </si>
  <si>
    <t>Σημείο τροφοδοσίας ηλεκτρικής συσκευής, με καλώδιο AO5VV-(U,R) ή J1VV(U,R,S) διατομής 3x4MM2 ή 3χ6ΜΜ2, μέσου μήκους γραμμών 50 Μ.</t>
  </si>
  <si>
    <t>Σημείο τροφοδοσίας ηλεκτρικής συσκευής, με καλώδιο AO5VV-(U,R) ή J1VV(U,R,S) διατομής 4x2.5MM2 ή 5x2.5MM2, μέσου μήκους γραμμών 15 Μ.</t>
  </si>
  <si>
    <t>Σημείο τροφοδοσίας ηλεκτρικής συσκευής, με καλώδιο AO5VV-(U,R) ή J1VV(U,R,S) διατομής 4x2.5MM2 ή 5x2.5MM2, μέσου μήκους γραμμών 20 Μ.</t>
  </si>
  <si>
    <t>Σημείο τροφοδοσίας ηλεκτρικής συσκευής, με καλώδιο AO5VV-(U,R) ή J1VV(U,R,S) διατομής 4x2.5MM2 ή 5x2.5MM2, μέσου μήκους γραμμών 25 Μ.</t>
  </si>
  <si>
    <t>Σημείο τροφοδοσίας ηλεκτρικής συσκευής, με καλώδιο AO5VV-(U,R) ή J1VV(U,R,S) διατομής 4x2.5MM2 ή 5x2.5MM2, μέσου μήκους γραμμών 55 Μ.</t>
  </si>
  <si>
    <t>Σημείο τροφοδοσίας ηλεκτρικής συσκευής, με καλώδιο AO5VV-(U,R) ή J1VV(U,R,S) διατομής 5x4MM2 ή 4χ4ΜΜ2, μέσου μήκους γραμμών 10 Μ.</t>
  </si>
  <si>
    <t>Σημείο τροφοδοσίας ηλεκτρικής συσκευής, με καλώδιο AO5VV-(U,R) ή J1VV(U,R,S) διατομής 5x4MM2 ή 4χ4ΜΜ2, μέσου μήκους γραμμών 15 Μ.</t>
  </si>
  <si>
    <t>Σημείο τροφοδοσίας ηλεκτρικής συσκευής, με καλώδιο AO5VV-(U,R) ή J1VV(U,R,S) διατομής 5x4MM2 ή 4χ4ΜΜ2, μέσου μήκους γραμμών 50 Μ.</t>
  </si>
  <si>
    <t>Πλαστικός σωλήνας από σκληρό PVC, για τη διέλευση καλωδίων, πίεσης λειτουργίας για 20οC 6.0 ΑΤΜ, διαμέτρου 63 ΜΜ.</t>
  </si>
  <si>
    <t>Πλαστικός σωλήνας από σκληρό PVC, για τη διέλευση καλωδίων, πίεσης λειτουργίας για 20οC 6.0 ΑΤΜ, διαμέτρου 125 ΜΜ.</t>
  </si>
  <si>
    <t>Πλαστικός σωλήνας από σκληρό PVC, για τη διέλευση καλωδίων, πίεσης λειτουργίας για 20οC 6.0 ΑΤΜ, διαμέτρου 200 ΜΜ.</t>
  </si>
  <si>
    <t>Φανός εμποδίων δίδυμος με δύο φωτιστικά σώματα ερυθρού χρώματος με έναν λαμπτήρα πυράκτωσης 100 W/220 V στον καθένα, πλήρως εγκατεστημένος πάνω σε ιστό.</t>
  </si>
  <si>
    <t>Καλώδιο τύπου AO5VV-(U ή R) (NYM) χάλκινων αγωγών, ορατό ή εντοιχισμένο, διπολικό, διατομής 2χ1,5 ΜΜ2.</t>
  </si>
  <si>
    <t>Καλώδιο τύπου LiΥCY θωρακισμένο εύκαμπτο, διατομής 3χ1.5 mm2.</t>
  </si>
  <si>
    <t xml:space="preserve">ΕΛΛΗΝΙΚΗ ΔΗΜΟΚΡΑΤΙΑ  </t>
  </si>
  <si>
    <t xml:space="preserve">ΕΡΓΟ: </t>
  </si>
  <si>
    <t xml:space="preserve">ΜΕΛΕΤΗ ΕΠΕΚΤΑΣΗΣ ΑΕΡΟΣΤΑΘΜΟΥ, ΛΟΙΠΩΝ ΒΟΗΘΗΤΙΚΩΝ ΕΓΚΑΤΑΣΤΑΣΕΩΝ ΚΑΙ ΔΙΑΜΟΡΦΩΣΗΣ ΠΕΡΙΒΑΛΛΟΝΤΑ ΧΩΡΟΥ ΣΤΟΝ ΚΡΑΤΙΚΟ ΑΕΡΟΛΙΜΕΝΑ ΧΑΝΙΩΝ "Ι.ΔΑΣΚΑΛΟΓΙΑΝΝΗΣ" </t>
  </si>
  <si>
    <t>ΠΡΟΥΠΟΛΟΓΙΣΜΟΣ:</t>
  </si>
  <si>
    <t>Άρθρο Αναθεώρ.</t>
  </si>
  <si>
    <t>Σχάρα καλωδίων βαρέως τύπου, από διάτρητη γαλβανισμένη λαμαρίνα εσχαρών, πάχους ελάσματος 1.5mm, ύψους 30mm &amp; πλάτους 400mm.</t>
  </si>
  <si>
    <t>Σχάρα καλωδίων βαρέως τύπου, από διάτρητη γαλβανισμένη λαμαρίνα εσχαρών, πάχους ελάσματος 1.5mm, ύψους 30mm &amp; πλάτους 500mm.</t>
  </si>
  <si>
    <t>Καλώδιο φωνής και δεδομένων, τύπου UTP Cat 5e, 25 ζευγών.</t>
  </si>
  <si>
    <t>Καλώδιο οπτικών ινών, τύπου multimode Graded index 62.5/125μm, 8 ή 12 πολύτροπων οπτικών ινών.</t>
  </si>
  <si>
    <t>Κεντρικός κατανεμητής εισαγωγής ΟΤΕ.</t>
  </si>
  <si>
    <t>Κατανεμητής φωνής - δεδομένων (DATA), βυσματικού τύπου, σύμφωνα με το διεθνές πρότυπο ΕΙΑ/ΤΙΑ 568 κατηγορία 6, Κ-Τ/D-1.</t>
  </si>
  <si>
    <t>Κατανεμητής φωνής - δεδομένων (DATA), βυσματικού τύπου, σύμφωνα με το διεθνές πρότυπο ΕΙΑ/ΤΙΑ 568 κατηγορία 6, Κ-Τ/D-2.</t>
  </si>
  <si>
    <t>Κατανεμητής φωνής - δεδομένων (DATA), βυσματικού τύπου, σύμφωνα με το διεθνές πρότυπο ΕΙΑ/ΤΙΑ 568 κατηγορία 6, Κ-Τ/D-4.</t>
  </si>
  <si>
    <t>Κατανεμητής φωνής - δεδομένων (DATA), βυσματικού τύπου, σύμφωνα με το διεθνές πρότυπο ΕΙΑ/ΤΙΑ 568 κατηγορία 6, Κ-Τ/D-5.</t>
  </si>
  <si>
    <t>Κατανεμητής φωνής - δεδομένων (DATA), βυσματικού τύπου, σύμφωνα με το διεθνές πρότυπο ΕΙΑ/ΤΙΑ 568 κατηγορία 6, Κ-Τ/D-6.</t>
  </si>
  <si>
    <t>Κατανεμητής φωνής - δεδομένων (DATA), βυσματικού τύπου, σύμφωνα με το διεθνές πρότυπο ΕΙΑ/ΤΙΑ 568 κατηγορία 6, Κ-Τ/D-8.</t>
  </si>
  <si>
    <t>Κατανεμητής φωνής - δεδομένων (DATA), βυσματικού τύπου, σύμφωνα με το διεθνές πρότυπο ΕΙΑ/ΤΙΑ 568 κατηγορία 6, Κ-Τ/D-9.</t>
  </si>
  <si>
    <t>Κατανεμητής φωνής - δεδομένων (DATA), βυσματικού τύπου, σύμφωνα με το διεθνές πρότυπο ΕΙΑ/ΤΙΑ 568 κατηγορία 6, Κ-Τ/D-10.</t>
  </si>
  <si>
    <t>Κατανεμητής φωνής - δεδομένων (DATA), βυσματικού τύπου, σύμφωνα με το διεθνές πρότυπο ΕΙΑ/ΤΙΑ 568 κατηγορία 6, Κ-Τ/D-12.</t>
  </si>
  <si>
    <t>Κατανεμητής φωνής - δεδομένων (DATA), βυσματικού τύπου, σύμφωνα με το διεθνές πρότυπο ΕΙΑ/ΤΙΑ 568 κατηγορία 6, Κ-Τ/D-13.</t>
  </si>
  <si>
    <t>Κατανεμητής φωνής - δεδομένων (DATA), βυσματικού τύπου, σύμφωνα με το διεθνές πρότυπο ΕΙΑ/ΤΙΑ 568 κατηγορία 6, Πύργου ελέγχου Κ-Τ/D-1.</t>
  </si>
  <si>
    <t>Κεντρικός κατανεμητής τηλεφώνων-DATA (Κ.Κ-Τ/D), σύμφωνα με το διεθνές πρότυπο ΕΙΑ/ΤΙΑ 568 κατηγορία 6, κτιρίου Αεροσταθμού.</t>
  </si>
  <si>
    <t>Κεντρικός κατανεμητής τηλεφώνων-DATA (Κ.Κ-Τ/D), σύμφωνα με το διεθνές πρότυπο ΕΙΑ/ΤΙΑ 568 κατηγορία 6, κτιρίου Πύργου Ελέγχου.</t>
  </si>
  <si>
    <t>Aυτόματο ψηφιακό τηλεφωνικό κέντρο, συμβατό με EURO-ISDN, δυνατότητας εξωτερικών διεπιλογικών γραμμών ΟΤΕ / εσωτερικών συνδομητικών συνδέσεων 100/1.000.</t>
  </si>
  <si>
    <t>Λήψη τηλεφώνων ή DATA, τύπου ρευματοδότη, μονή, με μια έξοδο RJ 45, cat 6.</t>
  </si>
  <si>
    <t>Λήψη τηλεφώνων ή DATA, τύπου ρευματοδότη, διπλή, με δύο εξόδους RG 45, cat 6.</t>
  </si>
  <si>
    <t>Λήψη τηλεφώνων ή DATA, τύπου ρευματοδότη, για τοποθέτηση σε ενδοδαπέδιο κουτί διανομής, μονή, με μια έξοδο RJ 45, cat 6.</t>
  </si>
  <si>
    <t>Πλαστικός σωλήνας πολυαιθυλενίου, για την κατασκευή υπόγειου δικτύου διέλευσης ηλεκτρικών καλωδίων, πίεσης λειτουργίας για 20οC 6atm, διαμέτρου Φ90.</t>
  </si>
  <si>
    <t>Ψηφιακή τηλεφωνική συσκευή επιτραπέζια, ISDN συμβατή, 16 προγραμματιζόμενων πλήκτρων.</t>
  </si>
  <si>
    <t>Τριγωνική γείωση δικτύου φωνής-δεδομένων, αποτελούμενη από 3 ηλεκτρόδια χάλκινα με χαλύβδινη ψυχή, διαμέτρου Φ20 και μήκους 3m.</t>
  </si>
  <si>
    <t>Καλώδιο τύπου LiΥCY θωρακισμένο εύκαμπτο, διατομής 2χ1.5 mm2.</t>
  </si>
  <si>
    <t>Καλώδιο τύπου LiΥCY (TP) θωρακισμένο εύκαμπτο, διατομής 2x2χ1 mm2.</t>
  </si>
  <si>
    <t>Κονσόλα ανακοινώσεων, μεγαφωνικής εγκατάστασης, επιτραπέζιου τύπου, με μικρόφωνο καρδιοειδούς απολαβής σε εύκαμπτο μεταλλικό βραχίονα.</t>
  </si>
  <si>
    <t>Αποξήλωση και αναδιαμόρφωση εγκατάστασης κλιματισμού, στο υφιστάμενο τμήμα του αεροδρομίου.</t>
  </si>
  <si>
    <t>Ηλεκτρική συσκευή στεγνώματος χεριών.</t>
  </si>
  <si>
    <t>Χαλύβδινο κανάλι ψευδοδαπέδου, κλειστού τύπου, διαστάσεων 100χ60 ΜΜ.</t>
  </si>
  <si>
    <t>Χαλύβδινο κανάλι ψευδοδαπέδου, κλειστού τύπου, διαστάσεων 200χ60 ΜΜ.</t>
  </si>
  <si>
    <t>Χαλύβδινο κανάλι ψευδοδαπέδου, κλειστού τύπου, διαστάσεων 300χ50 ΜΜ.</t>
  </si>
  <si>
    <t>Χαλύβδινος οχετός υποδαπέδιας ή ενδοδαπέδιας διανομής, διαστάσεων 240χ38 (140+100) ΜΜ.</t>
  </si>
  <si>
    <t>Κουτί διακλάδωσης ενδοδαπέδιας διανομής (χαλύβδινου οχετού).</t>
  </si>
  <si>
    <t>Κουτί κεφαλών λήψεων, χαλύβδινο, ενδοδαπέδιας ή υποδαπέδιας διανομής (χαλύβδινου οχετού).</t>
  </si>
  <si>
    <t>Σχάρα καλωδίων βαρέως τύπου, από διάτρητη γαλβανισμένη λαμαρίνα εσχαρών, πάχους ελάσματος 1.5mm, ύψους 50mm &amp; πλάτους 100mm.</t>
  </si>
  <si>
    <t>Σχάρα καλωδίων βαρέως τύπου, από διάτρητη γαλβανισμένη λαμαρίνα εσχαρών, πάχους ελάσματος 1.5mm, ύψους 50mm &amp; πλάτους 150mm.</t>
  </si>
  <si>
    <t>Σχάρα καλωδίων βαρέως τύπου, από διάτρητη γαλβανισμένη λαμαρίνα εσχαρών, πάχους ελάσματος 1.5mm, ύψους 50mm &amp; πλάτους 300mm.</t>
  </si>
  <si>
    <t>Ηλεκτρικός πίνακας φωτισμού &amp; κίνησης, επέκτασης κτιρίου ΑΕΡΟΣΤΑΘΜΟΥ, Ε.Κ.Δ.5-4.</t>
  </si>
  <si>
    <t>Ηλεκτρικός πίνακας φωτισμού &amp; κίνησης, επέκτασης κτιρίου ΑΕΡΟΣΤΑΘΜΟΥ, Ε.Κ.Δ.6.</t>
  </si>
  <si>
    <t>Ηλεκτρικός πίνακας φωτισμού &amp; κίνησης, επέκτασης κτιρίου ΑΕΡΟΣΤΑΘΜΟΥ, Ε.Κ.Δ.6-1.</t>
  </si>
  <si>
    <t>Ηλεκτρικός πίνακας φωτισμού &amp; κίνησης, επέκτασης κτιρίου ΑΕΡΟΣΤΑΘΜΟΥ, Ε.Κ.Δ.6-2.</t>
  </si>
  <si>
    <t>Ηλεκτρικός πίνακας φωτισμού &amp; κίνησης, επέκτασης κτιρίου ΑΕΡΟΣΤΑΘΜΟΥ, Ε.Κ.Δ.6-3.</t>
  </si>
  <si>
    <t>Ηλεκτρικός πίνακας φωτισμού &amp; κίνησης, επέκτασης κτιρίου ΑΕΡΟΣΤΑΘΜΟΥ, Ε.Κ.Δ.6-4.</t>
  </si>
  <si>
    <t>  Ηλεκτρικός πίνακας φωτισμού &amp; κίνησης, επέκτασης κτιρίου ΑΕΡΟΣΤΑΘΜΟΥ, Ε.Κ.Δ.6-5.</t>
  </si>
  <si>
    <t>Ηλεκτρικός πίνακας φωτισμού &amp; κίνησης, επέκτασης κτιρίου ΑΕΡΟΣΤΑΘΜΟΥ, Ε.Κ.Δ.6-6.</t>
  </si>
  <si>
    <t>Ηλεκτρικός πίνακας φωτισμού &amp; κίνησης, επέκτασης κτιρίου ΑΕΡΟΣΤΑΘΜΟΥ, Ε.Κ.Δ.6-7.</t>
  </si>
  <si>
    <t>Ηλεκτρικός πίνακας φωτισμού &amp; κίνησης, επέκτασης κτιρίου ΑΕΡΟΣΤΑΘΜΟΥ, Ε.Κ.Δ.6-8.</t>
  </si>
  <si>
    <t>Ηλεκτρικός πίνακας φωτισμού &amp; κίνησης, επέκτασης κτιρίου ΑΕΡΟΣΤΑΘΜΟΥ, Ε.Κ.Δ.6-9.</t>
  </si>
  <si>
    <t>Ηλεκτρικός πίνακας φωτισμού &amp; κίνησης, επέκτασης κτιρίου ΑΕΡΟΣΤΑΘΜΟΥ, Ε.Κ.Δ.6-10.</t>
  </si>
  <si>
    <t>Ηλεκτρικός πίνακας φωτισμού &amp; κίνησης, επέκτασης κτιρίου ΑΕΡΟΣΤΑΘΜΟΥ, Ε.Κ.Δ.6-11.</t>
  </si>
  <si>
    <t>Ηλεκτρικός πίνακας φωτισμού &amp; κίνησης, επέκτασης κτιρίου ΑΕΡΟΣΤΑΘΜΟΥ, Ε.Φ.Δ.1.</t>
  </si>
  <si>
    <t>Ηλεκτρικός πίνακας φωτισμού &amp; κίνησης, επέκτασης κτιρίου ΑΕΡΟΣΤΑΘΜΟΥ, Κ.ΛΕΒ.</t>
  </si>
  <si>
    <t>Ηλεκτρικός πίνακας φωτισμού &amp; κίνησης, επέκτασης κτιρίου ΑΕΡΟΣΤΑΘΜΟΥ, Ε.Κ.ΛΕΒ.</t>
  </si>
  <si>
    <t>Ηλεκτρικός πίνακας φωτισμού &amp; κίνησης, επέκτασης κτιρίου ΑΕΡΟΣΤΑΘΜΟΥ, U.Κ.Ι.11.</t>
  </si>
  <si>
    <t>Ηλεκτρικός πίνακας φωτισμού &amp; κίνησης, επέκτασης κτιρίου ΑΕΡΟΣΤΑΘΜΟΥ, U.Κ.Ι.12.</t>
  </si>
  <si>
    <t>Ηλεκτρικός πίνακας φωτισμού &amp; κίνησης, επέκτασης κτιρίου ΑΕΡΟΣΤΑΘΜΟΥ, U.Κ.Ι.13.</t>
  </si>
  <si>
    <t>  Ηλεκτρικός πίνακας φωτισμού &amp; κίνησης, επέκτασης κτιρίου ΑΕΡΟΣΤΑΘΜΟΥ, U.Κ.Ι.14.</t>
  </si>
  <si>
    <t>Ηλεκτρικός πίνακας φωτισμού &amp; κίνησης, επέκτασης κτιρίου ΑΕΡΟΣΤΑΘΜΟΥ, U.Κ.Ι.15.</t>
  </si>
  <si>
    <t>Ηλεκτρικός πίνακας φωτισμού &amp; κίνησης, επέκτασης κτιρίου ΑΕΡΟΣΤΑΘΜΟΥ, U.Κ.Ι.15-1.</t>
  </si>
  <si>
    <t>Ηλεκτρικός πίνακας φωτισμού &amp; κίνησης, επέκτασης κτιρίου ΑΕΡΟΣΤΑΘΜΟΥ, U.Κ.Ι.15-2.</t>
  </si>
  <si>
    <t>Ηλεκτρικός πίνακας φωτισμού &amp; κίνησης, επέκτασης κτιρίου ΑΕΡΟΣΤΑΘΜΟΥ, U.Κ.Ι.15-3.</t>
  </si>
  <si>
    <t>Ηλεκτρικός πίνακας φωτισμού &amp; κίνησης, επέκτασης κτιρίου ΑΕΡΟΣΤΑΘΜΟΥ, U.Κ.Ι.15-4.</t>
  </si>
  <si>
    <t>Ηλεκτρικός πίνακας φωτισμού &amp; κίνησης, επέκτασης κτιρίου ΑΕΡΟΣΤΑΘΜΟΥ, U.Κ.Ι.15-5.</t>
  </si>
  <si>
    <t>  Ηλεκτρικός πίνακας φωτισμού &amp; κίνησης, επέκτασης κτιρίου ΑΕΡΟΣΤΑΘΜΟΥ, U.Κ.Ι.15-6.</t>
  </si>
  <si>
    <t>Ηλεκτρικός πίνακας φωτισμού &amp; κίνησης, επέκτασης κτιρίου ΑΕΡΟΣΤΑΘΜΟΥ, U.Κ.Ι.15-7.</t>
  </si>
  <si>
    <t>Ηλεκτρικός πίνακας φωτισμού &amp; κίνησης, επέκτασης κτιρίου ΑΕΡΟΣΤΑΘΜΟΥ, U.Κ.Ι.15-8.</t>
  </si>
  <si>
    <t>Ηλεκτρικός πίνακας φωτισμού &amp; κίνησης, επέκτασης κτιρίου ΑΕΡΟΣΤΑΘΜΟΥ, U.Κ.Ι.15-9.</t>
  </si>
  <si>
    <t>Ηλεκτρικός πίνακας φωτισμού &amp; κίνησης, επέκτασης κτιρίου ΑΕΡΟΣΤΑΘΜΟΥ, U.Κ.Ι.17.</t>
  </si>
  <si>
    <t>Ηλεκτρικός πίνακας φωτισμού &amp; κίνησης, επέκτασης κτιρίου ΑΕΡΟΣΤΑΘΜΟΥ, U.Κ.Ι.18.</t>
  </si>
  <si>
    <t>Ηλεκτρικός πίνακας φωτισμού &amp; κίνησης, επέκτασης κτιρίου ΑΕΡΟΣΤΑΘΜΟΥ, U.Κ.Ι.19.</t>
  </si>
  <si>
    <t>  Ηλεκτρικός πίνακας φωτισμού &amp; κίνησης, επέκτασης κτιρίου ΑΕΡΟΣΤΑΘΜΟΥ, U.Κ.Ι.21.</t>
  </si>
  <si>
    <t>Ηλεκτρικός πίνακας φωτισμού &amp; κίνησης, επέκτασης κτιρίου ΑΕΡΟΣΤΑΘΜΟΥ, U.Κ.Ο.7.</t>
  </si>
  <si>
    <t>Ηλεκτρικός πίνακας φωτισμού &amp; κίνησης, επέκτασης κτιρίου ΑΕΡΟΣΤΑΘΜΟΥ, U.Κ.Ο.8.</t>
  </si>
  <si>
    <t>Ηλεκτρικός πίνακας φωτισμού &amp; κίνησης, επέκτασης κτιρίου ΑΕΡΟΣΤΑΘΜΟΥ, U.Κ.Ο.11.</t>
  </si>
  <si>
    <t>Ηλεκτρικός πίνακας φωτισμού &amp; κίνησης, επέκτασης κτιρίου ΑΕΡΟΣΤΑΘΜΟΥ, U.Κ.Ο.12.</t>
  </si>
  <si>
    <t>Ηλεκτρικός πίνακας φωτισμού &amp; κίνησης, επέκτασης κτιρίου ΑΕΡΟΣΤΑΘΜΟΥ, U.Κ.Ο.14.</t>
  </si>
  <si>
    <t>Ηλεκτρικός πίνακας φωτισμού &amp; κίνησης, επέκτασης κτιρίου ΑΕΡΟΣΤΑΘΜΟΥ, U.Κ.Ο.16.</t>
  </si>
  <si>
    <t>Ηλεκτρικός πίνακας φωτισμού &amp; κίνησης, επέκτασης κτιρίου ΑΕΡΟΣΤΑΘΜΟΥ, Ε.Φ.Ι.19.2.</t>
  </si>
  <si>
    <t>Ηλεκτρικός πίνακας φωτισμού &amp; κίνησης, υφιστάμενου κτιρίου ΑΕΡΟΣΤΑΘΜΟΥ, Ε.Κ.Ι.12.</t>
  </si>
  <si>
    <t>Ηλεκτρικός πίνακας φωτισμού &amp; κίνησης, υφιστάμενου κτιρίου ΑΕΡΟΣΤΑΘΜΟΥ, U.Κ.Ι.4.</t>
  </si>
  <si>
    <t>Ηλεκτρικός πίνακας φωτισμού &amp; κίνησης, υφιστάμενου κτιρίου ΑΕΡΟΣΤΑΘΜΟΥ, U.Κ.Ι.4-1.</t>
  </si>
  <si>
    <t>Ηλεκτρικός πίνακας φωτισμού &amp; κίνησης, υφιστάμενου κτιρίου ΑΕΡΟΣΤΑΘΜΟΥ, U.Κ.Ο.2.</t>
  </si>
  <si>
    <t>Ηλεκτρικός πίνακας φωτισμού &amp; κίνησης, υφιστάμενου κτιρίου ΑΕΡΟΣΤΑΘΜΟΥ, U.Κ.Ο.3.</t>
  </si>
  <si>
    <t>Ηλεκτρικός πίνακας φωτισμού &amp; κίνησης, υφιστάμενου κτιρίου ΑΕΡΟΣΤΑΘΜΟΥ, Ε.Κ.Ι.6.</t>
  </si>
  <si>
    <t>Ηλεκτρικός πίνακας φωτισμού &amp; κίνησης, υφιστάμενου κτιρίου ΑΕΡΟΣΤΑΘΜΟΥ, Ε.Φ.Ι.1.</t>
  </si>
  <si>
    <t>Ηλεκτρικός πίνακας φωτισμού &amp; κίνησης, υφιστάμενου κτιρίου ΑΕΡΟΣΤΑΘΜΟΥ, Ε.Φ.Ι.1-1.</t>
  </si>
  <si>
    <t>Ηλεκτρικός πίνακας φωτισμού &amp; κίνησης, υφιστάμενου κτιρίου ΑΕΡΟΣΤΑΘΜΟΥ, Ε.Φ.Ι.2.</t>
  </si>
  <si>
    <t>Ηλεκτρικός πίνακας φωτισμού &amp; κίνησης, υφιστάμενου κτιρίου ΑΕΡΟΣΤΑΘΜΟΥ, Ε.Φ.Ι.3.</t>
  </si>
  <si>
    <t>Ηλεκτρικός πίνακας φωτισμού &amp; κίνησης, υφιστάμενου κτιρίου ΑΕΡΟΣΤΑΘΜΟΥ, Ε.Φ.Ι.4.</t>
  </si>
  <si>
    <t>Ηλεκτρικός πίνακας φωτισμού &amp; κίνησης, υφιστάμενου κτιρίου ΑΕΡΟΣΤΑΘΜΟΥ, Ε.Φ.Ι.5.</t>
  </si>
  <si>
    <t>Ηλεκτρικός πίνακας φωτισμού &amp; κίνησης, υφιστάμενου κτιρίου ΑΕΡΟΣΤΑΘΜΟΥ, Ε.Φ.Ι.5-1.</t>
  </si>
  <si>
    <t>Ηλεκτρικός πίνακας φωτισμού &amp; κίνησης, υφιστάμενου κτιρίου ΑΕΡΟΣΤΑΘΜΟΥ, Ε.Φ.Ι.6.</t>
  </si>
  <si>
    <t>Ηλεκτρικός πίνακας φωτισμού &amp; κίνησης, υφιστάμενου κτιρίου ΑΕΡΟΣΤΑΘΜΟΥ, Ε.Φ.Ι.6-3.</t>
  </si>
  <si>
    <t>Ηλεκτρικός πίνακας φωτισμού &amp; κίνησης, υφιστάμενου κτιρίου ΑΕΡΟΣΤΑΘΜΟΥ, Ε.Φ.Ι.7.</t>
  </si>
  <si>
    <t>Ηλεκτρικός πίνακας φωτισμού &amp; κίνησης, υφιστάμενου κτιρίου ΑΕΡΟΣΤΑΘΜΟΥ, Ε.Φ.Ι.8.</t>
  </si>
  <si>
    <t>  Ηλεκτρικός πίνακας φωτισμού &amp; κίνησης, υφιστάμενου κτιρίου ΑΕΡΟΣΤΑΘΜΟΥ, Ε.Φ.Ο.1.</t>
  </si>
  <si>
    <t>Ηλεκτρικός πίνακας φωτισμού &amp; κίνησης, υφιστάμενου κτιρίου ΑΕΡΟΣΤΑΘΜΟΥ, Ε.Φ.Ο.1-1.</t>
  </si>
  <si>
    <t>Ηλεκτρικός πίνακας φωτισμού &amp; κίνησης, υφιστάμενου κτιρίου ΑΕΡΟΣΤΑΘΜΟΥ, Ε.Φ.Ο.1-2.</t>
  </si>
  <si>
    <t>Ηλεκτρικός πίνακας φωτισμού &amp; κίνησης, υφιστάμενου κτιρίου ΑΕΡΟΣΤΑΘΜΟΥ, Ε.Φ.Ο.2.</t>
  </si>
  <si>
    <t>Ηλεκτρικός πίνακας φωτισμού &amp; κίνησης, υφιστάμενου κτιρίου ΑΕΡΟΣΤΑΘΜΟΥ, Ε.Φ.Ο.2-1.</t>
  </si>
  <si>
    <t>Ηλεκτρικός πίνακας φωτισμού &amp; κίνησης, υφιστάμενου κτιρίου ΑΕΡΟΣΤΑΘΜΟΥ, Ε.Φ.Ο.2-2.</t>
  </si>
  <si>
    <t>Ηλεκτρικός πίνακας φωτισμού &amp; κίνησης, υφιστάμενου κτιρίου ΑΕΡΟΣΤΑΘΜΟΥ, Ε.Φ.Ο.3.</t>
  </si>
  <si>
    <t>Ηλεκτρικός πίνακας φωτισμού &amp; κίνησης, υφιστάμενου κτιρίου ΑΕΡΟΣΤΑΘΜΟΥ, Ε.Φ.Ο.3-2.</t>
  </si>
  <si>
    <t>Ηλεκτρικός πίνακας φωτισμού &amp; κίνησης, υφιστάμενου κτιρίου ΑΕΡΟΣΤΑΘΜΟΥ, Ε.Φ.Ο.4.</t>
  </si>
  <si>
    <t>Ηλεκτρικός πίνακας φωτισμού &amp; κίνησης, υφιστάμενου κτιρίου ΑΕΡΟΣΤΑΘΜΟΥ, Ε.Φ.Ο.4-1.</t>
  </si>
  <si>
    <t>Ηλεκτρικός πίνακας φωτισμού &amp; κίνησης, υφιστάμενου κτιρίου ΑΕΡΟΣΤΑΘΜΟΥ, Ε.Φ.Ο.4-2.</t>
  </si>
  <si>
    <t>Ηλεκτρικός πίνακας φωτισμού &amp; κίνησης, υφιστάμενου κτιρίου ΑΕΡΟΣΤΑΘΜΟΥ, Κ.Ι.12.</t>
  </si>
  <si>
    <t>Ηλεκτρικός πίνακας φωτισμού &amp; κίνησης, υφιστάμενου κτιρίου ΑΕΡΟΣΤΑΘΜΟΥ, Κ.Ι.2.</t>
  </si>
  <si>
    <t>  Ηλεκτρικός πίνακας φωτισμού &amp; κίνησης, υφιστάμενου κτιρίου ΑΕΡΟΣΤΑΘΜΟΥ, Κ.Ο.1.</t>
  </si>
  <si>
    <t>Ηλεκτρικός πίνακας φωτισμού &amp; κίνησης, υφιστάμενου κτιρίου ΑΕΡΟΣΤΑΘΜΟΥ, Φ.Ι.1.</t>
  </si>
  <si>
    <t>Ηλεκτρικός πίνακας φωτισμού &amp; κίνησης, υφιστάμενου κτιρίου ΑΕΡΟΣΤΑΘΜΟΥ, Φ.Ι.1-1.</t>
  </si>
  <si>
    <t>Ηλεκτρικός πίνακας φωτισμού &amp; κίνησης, υφιστάμενου κτιρίου ΑΕΡΟΣΤΑΘΜΟΥ, Φ.Ι.2.</t>
  </si>
  <si>
    <t>Ηλεκτρικός πίνακας φωτισμού &amp; κίνησης, υφιστάμενου κτιρίου ΑΕΡΟΣΤΑΘΜΟΥ, Φ.Ι.3.</t>
  </si>
  <si>
    <t>Ηλεκτρικός πίνακας φωτισμού &amp; κίνησης, υφιστάμενου κτιρίου ΑΕΡΟΣΤΑΘΜΟΥ, Φ.Ι.4.</t>
  </si>
  <si>
    <t>Ηλεκτρικός πίνακας φωτισμού &amp; κίνησης, υφιστάμενου κτιρίου ΑΕΡΟΣΤΑΘΜΟΥ, Φ.Ι.4-1.</t>
  </si>
  <si>
    <t>Ηλεκτρικός πίνακας φωτισμού &amp; κίνησης, υφιστάμενου κτιρίου ΑΕΡΟΣΤΑΘΜΟΥ, Φ.Ι.5-1.</t>
  </si>
  <si>
    <t>Ηλεκτρικός πίνακας φωτισμού &amp; κίνησης, υφιστάμενου κτιρίου ΑΕΡΟΣΤΑΘΜΟΥ, Φ.Ι.6.</t>
  </si>
  <si>
    <t>Ηλεκτρικός πίνακας φωτισμού &amp; κίνησης, υφιστάμενου κτιρίου ΑΕΡΟΣΤΑΘΜΟΥ, Φ.Ι.6-3.</t>
  </si>
  <si>
    <t>Ηλεκτρικός πίνακας φωτισμού &amp; κίνησης, υφιστάμενου κτιρίου ΑΕΡΟΣΤΑΘΜΟΥ, Φ.Ι.7.</t>
  </si>
  <si>
    <t>Ηλεκτρικός πίνακας φωτισμού &amp; κίνησης, υφιστάμενου κτιρίου ΑΕΡΟΣΤΑΘΜΟΥ, Φ.Ι.8.</t>
  </si>
  <si>
    <t>Ηλεκτρικός πίνακας φωτισμού &amp; κίνησης, υφιστάμενου κτιρίου ΑΕΡΟΣΤΑΘΜΟΥ, Φ.Ο.1.</t>
  </si>
  <si>
    <t>Ηλεκτρικός πίνακας φωτισμού &amp; κίνησης, υφιστάμενου κτιρίου ΑΕΡΟΣΤΑΘΜΟΥ, Φ.Ο.1-2.</t>
  </si>
  <si>
    <t>Ηλεκτρικός πίνακας φωτισμού &amp; κίνησης, υφιστάμενου κτιρίου ΑΕΡΟΣΤΑΘΜΟΥ, Φ.Ο.2.</t>
  </si>
  <si>
    <t>Ηλεκτρικός πίνακας φωτισμού &amp; κίνησης, υφιστάμενου κτιρίου ΑΕΡΟΣΤΑΘΜΟΥ, Φ.Ο.2-1.</t>
  </si>
  <si>
    <t>Ηλεκτρικός πίνακας φωτισμού &amp; κίνησης, υφιστάμενου κτιρίου ΑΕΡΟΣΤΑΘΜΟΥ, Φ.Ο.2-2.</t>
  </si>
  <si>
    <t>Ηλεκτρικός πίνακας φωτισμού &amp; κίνησης, υφιστάμενου κτιρίου ΑΕΡΟΣΤΑΘΜΟΥ, Φ.Ο.3.</t>
  </si>
  <si>
    <t>Ηλεκτρικός πίνακας φωτισμού &amp; κίνησης, υφιστάμενου κτιρίου ΑΕΡΟΣΤΑΘΜΟΥ, Φ.Ο.3-1.</t>
  </si>
  <si>
    <t>Ηλεκτρικός πίνακας φωτισμού &amp; κίνησης, υφιστάμενου κτιρίου ΑΕΡΟΣΤΑΘΜΟΥ, Φ.Ο.4.</t>
  </si>
  <si>
    <t>Ερμάριο βελτίωσης συντελεστού ισχύος, ονομαστικής τάσης 400 V, 50 περιόδων ανά δευτερόλεπτο, προστασίας ΙΡ 31, τριφασικής λειτουργίας, με πυκνωτές σε 10 βαθμίδες των 40KVAR, συνολικής ισχύος 400 ΚVAR.</t>
  </si>
  <si>
    <t>Μονάδα σταθερής αντιστάθμισης, μόνιμα συνδεδεμένη στο δευτερεύον του μετασχηματιστή, ισχύος 50 ΚVAR.</t>
  </si>
  <si>
    <t>Εφεδρικό ηλεκτροπαραγωγό ζεύγος, τριφασικού εναλλασσόμενου ρεύματος, τάσης 230/400 V, 50 περιόδων, ισχύος 500 ΚVΑ.</t>
  </si>
  <si>
    <t>Πίνακας ισχύος, παραλληλισμού, αυτοματισμού και ελέγχου Η/Ζ (παραλληλισμός δύο Η/Ζ έως 500KVA).</t>
  </si>
  <si>
    <t>Σύστημα αδιάλειπτης παροχής (U.P.S.), ηλεκτρικής ενέργειας, ισχύος εξόδου 80 KVA.</t>
  </si>
  <si>
    <t>Σύστημα αδιάλειπτης παροχής (U.P.S.), ηλεκτρικής ενέργειας, ισχύος εξόδου 120 KVA.</t>
  </si>
  <si>
    <t>Γενικός Πίνακας Μέσης Τάσης, Πύργου Ελέγχου.</t>
  </si>
  <si>
    <t>Γενικός Πίνακας Μέσης Τάσης, Αεροσταθμού.</t>
  </si>
  <si>
    <t>Πεδίο αυτόματης μεταγωγής πηγής τροφοδοσίας (ΔΕΗ, Ηλεκτροπαραγωγό Ζεύγος), με δύο τετραπολικούς αυτόματους διακόπτες εντάσεως 2500Α.</t>
  </si>
  <si>
    <t>Ροηφόρος ράβδος (BUSDUCT), για διανομή ηλεκτρικής ενέργειας, προστασίας ΙΡ55, ονομαστικής τάσης 400V-50Hz, ονομαστικής έντασης 1600Α.</t>
  </si>
  <si>
    <t>Σύστημα Ελέγχου Υποσταθμού (PLC).</t>
  </si>
  <si>
    <t>Αποξήλωση και αναδιαμόρφωση εξοπλισμού στον χώρο του υποσταθμού, στο υφιστάμενο τμήμα του αεροδρομίου.</t>
  </si>
  <si>
    <t>Γείωση χώρου ηλεκτρικού υποσταθμού.</t>
  </si>
  <si>
    <t>Κομβίο EMERGENCY STOP, μετά της διάταξης τοποθέτησής του.</t>
  </si>
  <si>
    <t>Στυλίσκος από βαμμένο κοιλοδοκό, με κομβίο EMERGENCY STOP.</t>
  </si>
  <si>
    <t>Διαχωριστής αποσκευών - Εκτροπέας (HORIZONTAL PLOUGH).</t>
  </si>
  <si>
    <t>Ελεγκτήριο εισιτηρίων (CHECK-IN COUNTER).</t>
  </si>
  <si>
    <t>Δεξαμενή ακαθάρτου πετρελαίου από λαμαρίνα μαύρη.</t>
  </si>
  <si>
    <t>Καλώδιο τύπου NHXH...FΕ 180/Ε30, ελεύθερο καπνού και αλογόνων, ανθεκτικό στη φωτιά κατά IEC 331, διατομής 2x1.5 ΜΜ2.</t>
  </si>
  <si>
    <t>Πίνακας πυρανίχνευσης και ελέγχου τοπικής κατάσβεσης.</t>
  </si>
  <si>
    <t>Κεντρικός πίνακας πυρανίχνευσης και συναγερμού, κατάλληλος για διευθυνσιοδοτημένη εγκατάσταση, 1 βρόχου.</t>
  </si>
  <si>
    <t>Κεντρικός πίνακας πυρανίχνευσης και συναγερμού, κατάλληλος για διευθυνσιοδοτημένη εγκατάσταση, 3 βρόχων.</t>
  </si>
  <si>
    <t>Κεντρικός πίνακας πυρανίχνευσης και συναγερμού, κατάλληλος για διευθυνσιοδοτημένη εγκατάσταση, 7 βρόχων.</t>
  </si>
  <si>
    <t>Ανιχνευτής θερμότητας, συμβατικού τύπου.</t>
  </si>
  <si>
    <t>Ανιχνευτής πυρκαϊάς, φωτοηλεκτρικός, συμβατικού τύπου.</t>
  </si>
  <si>
    <t>Ανιχνευτής ιονισμού, συμβατικού τύπου.</t>
  </si>
  <si>
    <t>Ανιχνευτής καπνού, τύπου ιονισμού, σημειακής αναγνώρισης.</t>
  </si>
  <si>
    <t>Ανιχνευτής θερμοδιαφορικός (σταθερού ορίου και ρυθμού ανόδου θερμοκρασίας), σημειακής αναγνώρισης.</t>
  </si>
  <si>
    <t>Ανιχνευτής καπνού, φωτοηλεκτρικός, σημειακής αναγνώρισης.</t>
  </si>
  <si>
    <t>Ηλεκτρικό κουδούνι προσυναγερμού, εγκατάστασης ανίχνευσης - κατάσβεσης πυρκαγιάς.</t>
  </si>
  <si>
    <t>Πολλαπλό στοιχείο ταυτότητας (MDM).</t>
  </si>
  <si>
    <t>Στοιχείο εντολής σειρήνας (SM).</t>
  </si>
  <si>
    <t>Κομβίο χειροκίνητης ενεργοποίησης εγκατάστασης κατάσβεσης πυρκαγιάς με FM200, CΟ2 κλπ.</t>
  </si>
  <si>
    <t>Διπλοί θερμοηχομονωτικοί υαλοπίνακες,40 dB, με εσωτερικές περσίδες τύπου Pilkington, αποτελούμενοι από έναν υαλοπίνακα διαφανή πάχους 5 mm, και έναν υαλοπίνακα διαφανή Laminated πάχους 11,8 mm με ενδιάμεσο διάκενο 20 mm</t>
  </si>
  <si>
    <t>450,80</t>
  </si>
  <si>
    <t>Διπλοί θερμοηχομονωτικοί υαλοπίνακες,37dB,τύπου Pilkington, αποτελούμενοι από έναν υαλοπίνακα securite διαφανή πάχους 6 mm, και έναν υαλοπίνακα διαφανή Laminated πάχους 8,8 mm με ενδιάμεσο διάκενο 16 mm</t>
  </si>
  <si>
    <t>145,50</t>
  </si>
  <si>
    <t>Διπλοί θερμοηχομονωτικοί υαλοπίνακες,37dB,τύπου Pilkington, αποτελούμενοι από δύο υαλοπίνακες διαφανείς securite πάχους 8 mm, και εσωτερικές περσίδες μέσα σε ενδιάμεσο διάκενο 20 mm</t>
  </si>
  <si>
    <t>457,10</t>
  </si>
  <si>
    <t>Διπλοί θερμοηχομονωτικοί υαλοπίνακες, 47 dB, τύπου Phonstop 37/47 L, αποτελούμενοι από έναν υαλοπίνακα με επίστρωση τύπου Pilkington Suncool HP 70/40, πάχους 13 mm, και έναν υαλοπίνακα διαφανή Laminated πάχους 9 mm με ενδιάμεσο διάκενο 16 mm</t>
  </si>
  <si>
    <t>213,75</t>
  </si>
  <si>
    <t>Διπλοί θερμοηχομονωτικοί υαλοπίνακες,37dB,τύπου Pilkington, αποτελούμενοι από έναν υαλοπίνακα διαφανή πάχους 4 mm, και έναν υαλοπίνακα διαφανή Laminated πάχους 8,8 mm με ενδιάμεσο διάκενο 16 mm</t>
  </si>
  <si>
    <t>111,90</t>
  </si>
  <si>
    <t>Αντισκωριακές βαφές, εφαρμογή αντισκωριακού υποστρώματος ενός συστατικού βάσεως νερού η διαλύτου αλκυδικής, ακρυλικής ή τροποποιημένης αλκυδικής ή ακρυλικής ρητίνης</t>
  </si>
  <si>
    <t>315</t>
  </si>
  <si>
    <t>Χρωματισμοί επί επιφανειών επιχρισμάτων με χρώματα υδατικής διασποράς, ακρυλικής, στυρενιοακρυλικής ή πολυβινυλικής βάσεως εσωτερικών επιφανειών με χρήση χρωμάτων, ακρυλικής στυρενιοακρυλικής- ακρυλικής ή πολυβινυλικής βάσεως</t>
  </si>
  <si>
    <t>1.417</t>
  </si>
  <si>
    <t>Αποστραγγιστικό κανάλι, από πολυμερικό μπετόν, πλάτους 200mm.</t>
  </si>
  <si>
    <t>Αποστραγγιστικό κανάλι, από πολυμερικό μπετόν, πλάτους 300mm.</t>
  </si>
  <si>
    <t>Αποστραγγιστικό κανάλι, από πολυμερικό μπετόν, πλάτους 400mm.</t>
  </si>
  <si>
    <t>Πλαστικός σωλήνας από σκληρό P.V.C., πίεσης λειτουργίας 10.0 AΤΜ, διαμέτρου 90 ΜΜ.</t>
  </si>
  <si>
    <t xml:space="preserve">  ΗΛΜ63</t>
  </si>
  <si>
    <t xml:space="preserve">  ΗΛΜ55</t>
  </si>
  <si>
    <t xml:space="preserve">  ΗΛΜ57</t>
  </si>
  <si>
    <t xml:space="preserve">  ΗΛΜ58</t>
  </si>
  <si>
    <t xml:space="preserve">  ΗΛΜ88</t>
  </si>
  <si>
    <t xml:space="preserve">  Τεμ  </t>
  </si>
  <si>
    <t xml:space="preserve">  Κ.Α  </t>
  </si>
  <si>
    <t>Ταινιοζυγός αναχωρήσεων.</t>
  </si>
  <si>
    <t xml:space="preserve">Σημείο </t>
  </si>
  <si>
    <t xml:space="preserve"> 3213.ΟΙΚ</t>
  </si>
  <si>
    <t xml:space="preserve">  ΗΛΜ101</t>
  </si>
  <si>
    <t xml:space="preserve">  ΗΛΜ104</t>
  </si>
  <si>
    <t xml:space="preserve">  ΗΛΜ103</t>
  </si>
  <si>
    <t xml:space="preserve">  ΗΛΜ109</t>
  </si>
  <si>
    <t>Κατασκευές από χαλύβδινα προφίλ και λαμαρίνες, χωρίς την αντισκωριακή προστασία και την βαφή, επί τόπου του έργου, χωρίς μηχανουργική επεξεργασία.</t>
  </si>
  <si>
    <t>Αντισκωριακή / αντιδιαβρωτική προστασία χαλυβδίνων κατασκευών, με θερμό γαλβάνισμα (hot dip galvanizing).</t>
  </si>
  <si>
    <t>Πλαστικός σωλήνας ύδρευσης, από πολυπροπυλαίνιο (ΡΡ-R 80), διαμέτρου 32x5.4 ΜΜ.</t>
  </si>
  <si>
    <t>Πλαστικός σωλήνας ύδρευσης, από πολυπροπυλαίνιο (ΡΡ-R 80), διαμέτρου 63x8.6 ΜΜ.</t>
  </si>
  <si>
    <t>Πλαστικός σωλήνας ύδρευσης, από πολυπροπυλαίνιο (ΡΡ-R 80), διαμέτρου 75x10.3 ΜΜ.</t>
  </si>
  <si>
    <t>Πλαστικός σωλήνας ύδρευσης, από πολυπροπυλαίνιο (ΡΡ-R 80), διαμέτρου 110ΜΜ.</t>
  </si>
  <si>
    <t xml:space="preserve">  ΗΛΜ49</t>
  </si>
  <si>
    <t xml:space="preserve">  ΗΛΜ52</t>
  </si>
  <si>
    <t xml:space="preserve">  ΗΛΜ45</t>
  </si>
  <si>
    <t xml:space="preserve">  ΗΛΜ59</t>
  </si>
  <si>
    <t xml:space="preserve">  ΗΛΜ60</t>
  </si>
  <si>
    <t xml:space="preserve">  ΗΛΜ106</t>
  </si>
  <si>
    <t xml:space="preserve">  ΗΛΜ41</t>
  </si>
  <si>
    <t xml:space="preserve">  ΗΛΜ46</t>
  </si>
  <si>
    <t xml:space="preserve">  ΗΛΜ48</t>
  </si>
  <si>
    <t>Στοιχείο ταυτότητας (DM).</t>
  </si>
  <si>
    <t>Στοιχείο ένδειξης (MM).</t>
  </si>
  <si>
    <t>Στοιχείο ρελέ (RM).</t>
  </si>
  <si>
    <t xml:space="preserve">  ΗΛΜ56</t>
  </si>
  <si>
    <t xml:space="preserve">  ΗΛΜ61</t>
  </si>
  <si>
    <t>Αποξήλωση των παλαιών πελματικών ταινιών αφίξεων του υφιστάμμενου αεροσταθμού.</t>
  </si>
  <si>
    <t>Μεταφορική ταινία διακίνησης αποσκευών αναχωρήσεων, αριστερού τμήματος επέκτασης, στους εσωτερικούς χώρους.</t>
  </si>
  <si>
    <t>Μεταφορική ταινία διακίνησης αποσκευών αναχωρήσεων, αριστερού τμήματος επέκτασης, στους χώρους διακίνησης επιβατών.</t>
  </si>
  <si>
    <t>Μεταφορική ταινία διακίνησης αποσκευών αφίξεων.</t>
  </si>
  <si>
    <t>Ταινιοζυγός ογκωδών αντικειμένων.</t>
  </si>
  <si>
    <t>Κλειστή (κλειστού βρόγχου) πελματική μεταφορική ταινία, με αμφίπλευρα ή μονόπλευρα παραπέτα.</t>
  </si>
  <si>
    <t>Ειδικό τεμάχιο μεταφορικής ταινίας καθέτου διαχωρισμού.</t>
  </si>
  <si>
    <t>Ειδικό τεμάχιο μεταφορικής ταινίας διαχωρισμού και τακτοποίησης αποσκευών.</t>
  </si>
  <si>
    <t>Ειδικό τεμάχιο μεταφορικής ταινίας αλλαγής κατεύθυνσης αποσκευών.</t>
  </si>
  <si>
    <t>Σταθμός ηλεκτρονικής αναγνώρισης θέσης αποσκευών (διάταξη σταθμού Barcode Reader).</t>
  </si>
  <si>
    <t>Ηλεκτροκίνητο ρολό (καρμανιόλα).</t>
  </si>
  <si>
    <t>Τροφοδοτική ταινία (Despatch Conveyor).</t>
  </si>
  <si>
    <t>Θύρα ογκωδών αντικειμένων (καρμανιόλα).</t>
  </si>
  <si>
    <t>Σημείο ελέγχου εγκατάστασης BMS (Συστήματος Παρακολούθησης των Εγκαταστάσεων).</t>
  </si>
  <si>
    <t>Δίφυλλη πόρτα ανοιγόμενη αυτόματα, ανοίγματος 2m, με κρύσταλλο securit πάχους 10mm και τετράμετρο μηχανισμό.</t>
  </si>
  <si>
    <t>Μονόφυλλη πόρτα ανοιγόμενη αυτόματα, ανοίγματος 1m, με κρύσταλλο securit πάχους 10mm και δίμετρο μηχανισμό.</t>
  </si>
  <si>
    <t>Προμήθεια και εγκατάσταση κυλιόμενης κλίμακας, Κ.Σ.2.</t>
  </si>
  <si>
    <t>Προμήθεια και εγκατάσταση κυλιόμενης κλίμακας, Κ.Σ.3.</t>
  </si>
  <si>
    <t>  Πλαστικός σωλήνας πολυαιθυλενίου (PE), 3ης γενιάς, πιστοποιημένης καταλληλότητας για πόσιμο νερό, πίεσης λειτουργίας 10 ATM κατά prEn 12201, διαμέτρου 25 ΜΜ.</t>
  </si>
  <si>
    <t>Πλαστικός σωλήνας πολυαιθυλενίου (PE), 3ης γενιάς, πιστοποιημένης καταλληλότητας για πόσιμο νερό, πίεσης λειτουργίας 10 ATM κατά prEn 12201, διαμέτρου 63 ΜΜ.</t>
  </si>
  <si>
    <t>Πλαστικός σωλήνας πολυαιθυλενίου (PE), 3ης γενιάς, πιστοποιημένης καταλληλότητας για πόσιμο νερό, πίεσης λειτουργίας 10 ATM κατά prEn 12201, διαμέτρου 75 ΜΜ.</t>
  </si>
  <si>
    <t>Πλαστικός σωλήνας ύδρευσης, από πολυπροπυλαίνιο (ΡΡ-R 80), διαμέτρου 50x6.9 ΜΜ.</t>
  </si>
  <si>
    <t>Φρεάτιο άρδευσης, με βάνα, από σκυρόδεμα, διαστάσεων περίπου 40x40cm, βάθος 0.6Μ.</t>
  </si>
  <si>
    <t>Πλαστικός σωλήνας αποχέτευσης από σκληρό P.V.C. σειράς 41, (ΕΛΟΤ 476), διαμέτρου 140 ΜΜ.</t>
  </si>
  <si>
    <t>Πλαστικός σωλήνας αποχέτευσης από σκληρό P.V.C. σειράς 41, (ΕΛΟΤ 476), διαμέτρου 400 ΜΜ.</t>
  </si>
  <si>
    <t>Πλαστικός σωλήνας αποχέτευσης από σκληρό P.V.C. σειράς 41, (ΕΛΟΤ 476), διαμέτρου 500 ΜΜ.</t>
  </si>
  <si>
    <t>Πλαστικός σωλήνας αποχέτευσης από σκληρό P.V.C. σειράς 41, (ΕΛΟΤ 476), διαμέτρου 630 ΜΜ.</t>
  </si>
  <si>
    <t>Φρεάτιο επίσκεψης δικτύων αποχέτευσης (ακαθάρτων ή ομβρίων) από σκυρόδεμα, διαστάσεων 30x30cm, βάθος έως 0.5Μ.</t>
  </si>
  <si>
    <t>Φρεάτιο επίσκεψης δικτύων αποχέτευσης (ακαθάρτων ή ομβρίων) από σκυρόδεμα, διαστάσεων 40x40cm, βάθος έως 0.5Μ.</t>
  </si>
  <si>
    <t>Φρεάτιο επίσκεψης δικτύων αποχέτευσης (ακαθάρτων ή ομβρίων) από σκυρόδεμα, διαστάσεων 60x70cm, βάθος έως 1.0Μ.</t>
  </si>
  <si>
    <t>Φρεάτιο επίσκεψης δικτύων αποχέτευσης (ακαθάρτων ή ομβρίων) από σκυρόδεμα, διαστάσεων 60x80cm, βάθος έως 1.0Μ.</t>
  </si>
  <si>
    <t>Φρεάτιο επίσκεψης δικτύων αποχέτευσης (ακαθάρτων ή ομβρίων) από σκυρόδεμα, διαστάσεων 70x80cm, βάθος έως 1.0Μ.</t>
  </si>
  <si>
    <t>Φρεάτιο επίσκεψης δικτύων αποχέτευσης (ακαθάρτων ή ομβρίων) από σκυρόδεμα, διαστάσεων 120x120cm, βάθος έως 1.0Μ.</t>
  </si>
  <si>
    <t>Φρεάτιο επίσκεψης δικτύων αποχέτευσης (ακαθάρτων ή ομβρίων) από σκυρόδεμα, διαστάσεων 70x80cm, βάθος έως 1.5Μ.</t>
  </si>
  <si>
    <t>Φρεάτιο επίσκεψης δικτύων αποχέτευσης (ακαθάρτων ή ομβρίων) από σκυρόδεμα, διαστάσεων 80x90cm, βάθος έως 2.0Μ.</t>
  </si>
  <si>
    <t>Φρεάτιο επίσκεψης δικτύων αποχέτευσης (ακαθάρτων ή ομβρίων) από σκυρόδεμα, διαστάσεων 90x90cm, βάθος έως 2.0Μ.</t>
  </si>
  <si>
    <t>Φρεάτιο επίσκεψης δικτύων αποχέτευσης (ακαθάρτων ή ομβρίων) από σκυρόδεμα, διαστάσεων 100x90cm, βάθος έως 2.0Μ.</t>
  </si>
  <si>
    <t>Φρεάτιο επίσκεψης δικτύων αποχέτευσης (ακαθάρτων ή ομβρίων) από σκυρόδεμα, διαστάσεων Φ120cm, βάθος έως 2.0Μ.</t>
  </si>
  <si>
    <t>Φρεάτιο επίσκεψης δικτύων αποχέτευσης (ακαθάρτων ή ομβρίων) από σκυρόδεμα, διαστάσεων Φ120cm, βάθος έως 2.5Μ.</t>
  </si>
  <si>
    <t>Φρεάτιο επίσκεψης δικτύων αποχέτευσης (ακαθάρτων ή ομβρίων) από σκυρόδεμα, διαστάσεων Φ120cm, βάθος έως 3.0Μ.</t>
  </si>
  <si>
    <t>Σηπτική δεξαμενή λυμάτων, διαστάσεων περίπου 2.3x1.1m, βάθος 1.5m.</t>
  </si>
  <si>
    <t>Πίλαρ ηλεκτροδότησης έως 8 αναχωρήσεων.</t>
  </si>
  <si>
    <t>  Aγωγός γυμνός χάλκινος, πολύκλωνος, διατομής 16 ΜΜ2.</t>
  </si>
  <si>
    <t>Καλώδιο τύπου J1VV-(U,R,S) (ΝΥΥ), διπολικό, κατάλληλο για τοποθέτηση στο έδαφος, διατομής 2χ4 ΜΜ2.</t>
  </si>
  <si>
    <t>Καλώδιο τύπου J1VV-(U,R,S) (ΝΥΥ), τριπολικό, κατάλληλο για τοποθέτηση στο έδαφος, διατομής 3χ4 ΜΜ².</t>
  </si>
  <si>
    <t>Καλώδιο τύπου J1VV-(U,R,S) (ΝΥΥ), τετραπολικό, κατάλληλο για τοποθέτηση στο έδαφος, διατομής 4χ4 ΜΜ2.</t>
  </si>
  <si>
    <t>Καλώδιο τύπου J1VV-(U,R,S) (ΝΥΥ), πενταπολικό, κατάλληλο για τοποθέτηση στο έδαφος, διατομής 5χ2,5 ΜΜ2.</t>
  </si>
  <si>
    <t>Φωτιστικό σώμα εξωτερικού χώρου, στεγανό, προστασίας ΙΡ65, κορυφής, κατάλληλο για τοποθέτηση επί ιστού ύψους περίπου 4m, μετά του λαμπτήρα νατρίου υψηλής πίεσης ισχύος 70W.</t>
  </si>
  <si>
    <t>Βάση σιδηροϊστού προκατασκευασμένη, κατάλληλη για την έδραση και στήριξη σιδηροϊστού ύψους 12m.</t>
  </si>
  <si>
    <t>Βάση σιδηροϊστού προκατασκευασμένη, κατάλληλη για την έδραση και στήριξη σιδηροϊστού ύψους έως 20m.</t>
  </si>
  <si>
    <t>Πλαστικός σωλήνας πολυαιθυλενίου, για την κατασκευή υπόγειου δικτύου διέλευσης ηλεκτρικών καλωδίων, πίεσης λειτουργίας για 20οC 6atm, διαμέτρου Φ160.</t>
  </si>
  <si>
    <t>Μεταλλικός τηλεσκοπικός ιστός με εξέδρα και βαθμίδες, ύψους 20m.</t>
  </si>
  <si>
    <t>Ευθύγραμμος μεταλλικός βραχίονας, μονός, οριζόντιας προβολής 2,00 Μ, διαμ. 3 INS και πάχους 4,05 ΜΜ.</t>
  </si>
  <si>
    <t>Aκροκιβώτιο ιστού ηλεκτροφωτισμού για μονό βραχίονα.</t>
  </si>
  <si>
    <t>Φωτιστικό σώμα βραχίονα για λαμπτήρες ατμών νατρίου υψηλής πίεσης, ύψους τοποθέτησης από 7,00 Μ μέχρι 12,00 Μ, ισχύος 1χ150 W.</t>
  </si>
  <si>
    <t>Προβολέας με λαμπτήρα Νατρίου υψηλής πίεσης, ισχύος 250 W.</t>
  </si>
  <si>
    <t>Φωτιστικό σώμα τύπου προβολέα, εξωτερικού χώρου, στεγανό, προστασίας ΙΡ65, ασύμμετρης δέσμης, άμεσης επανέναυσης, μετά του λαμπτήρα αλογόνου μετάλλου ισχύος 1000W.</t>
  </si>
  <si>
    <t>  Φανός εμποδίων δίδυμος με δύο φωτιστικά σώματα ερυθρού χρώματος με έναν λαμπτήρα πυράκτωσης 100 W/220 V στον καθένα, πλήρως εγκατεστημένος πάνω σε ιστό.</t>
  </si>
  <si>
    <t>Μεγάφωνο τύπου κόρνας, (horn speaker), διπλής κατεύθυνσης, ισχύος 50W RMS.</t>
  </si>
  <si>
    <t>Εικονολήπτης (κάμερα) κλειστού κυκλώματος τηλεόρασης, έγχρωμος, εξωτερικού χώρου, σταθερός.</t>
  </si>
  <si>
    <t>Για την προμήθεια και προσκόμιση ηλεκτροκίνητου αερόψυκτου ψυκτικού συγκροτήματος ικανότητας 245 Ψ.Τ. και αντικατάσταση του υπάρχοντος συγκροτήματος.</t>
  </si>
  <si>
    <t>Αποξήλωση και επανεγκατάσταση κεντρικής κλιματιστικής μονάδας, υφιστάμενου κτιρίου.</t>
  </si>
  <si>
    <t>Σύστημα διασύνδεσης υπάρχοντος Πύργου Ελέγχου με το Νέο.</t>
  </si>
  <si>
    <t>Σταθεροποιητής έντασης, ισχύος 4 kW.</t>
  </si>
  <si>
    <t>Σταθεροποιητής έντασης, ισχύος 15 kW.</t>
  </si>
  <si>
    <t>Σταθεροποιητής έντασης, ισχύος 20 kW.</t>
  </si>
  <si>
    <t>Σταθεροποιητής έντασης, ισχύος 25 kW.</t>
  </si>
  <si>
    <t>Κανάλι πλαστικό καλωδίων, επιτοίχιο, διμερές, ενδεικτικού τύπου LEGRAND DLP ή ισοδύναμου, διαστάσεων 100χ50 mm.</t>
  </si>
  <si>
    <t>Εγχρωμη οθόνη LCD συστήματος οπτικών αναγγελιών πτήσης, 28".</t>
  </si>
  <si>
    <t>Oθόνη συστήματος οπτικών αναγγελιών πτήσεων, τύπου Plasma, 42".</t>
  </si>
  <si>
    <t>Μεταλλική βάση στήριξης οθόνης, μονή.</t>
  </si>
  <si>
    <t>Τερματικό ελέγχου χειριστών συστήματος οπτικών αναγγελιών πτήσεων (ΣΟΑΠ).</t>
  </si>
  <si>
    <t>Ικρίωμα (RACK) τοποθέτησης του εξοπλισμού δικτύωσης του συστήματος οπτικών αναγγελιών πτήσεων (ΣΟΑΠ).</t>
  </si>
  <si>
    <t>Ενεργός εξοπλισμός του συστήματος οπτικών αναγγελιών πτήσεων (ΣΟΑΠ).</t>
  </si>
  <si>
    <t>Ψηφιακό κέντρο συστήματος ανακοινώσεων, ελέγχου και διαχείρισης μεγαφωνικών ζωνών και ηχητικών σημάτων, πύργου ελέγχου.</t>
  </si>
  <si>
    <t>Τοπικό ηλεκτροακουστικό κέντρο.</t>
  </si>
  <si>
    <t>Μεγάφωνο τύπου κώνου, ψευδοροφής, ισχύος 10W RMS.</t>
  </si>
  <si>
    <t>Μεγάφωνο τύπου κώνου, ψευδοροφής, ισχύος 12W RMS.</t>
  </si>
  <si>
    <t>Μεγάφωνο τύπου κώνου, ψευδοροφής, ισχύος 16W RMS.</t>
  </si>
  <si>
    <t>Μεγάφωνο τύπου κώνου, ψευδοροφής, ισχύος 30W RMS.</t>
  </si>
  <si>
    <t>Μεγάφωνο οροφής, στεγανό, ισχύος 10W RMS.</t>
  </si>
  <si>
    <t>Μεγάφωνο τύπου ηχοπροβολέα (sound projector), ισχύος 20W RMS.</t>
  </si>
  <si>
    <t>Μεγάφωνο - ηχοστήλη, ισχύος 15W.</t>
  </si>
  <si>
    <t>Μεγάφωνο - ηχοστήλη, ισχύος 60W.</t>
  </si>
  <si>
    <t>Μεγάφωνο - ηχοστήλη, ισχύος 30W.</t>
  </si>
  <si>
    <t>Καλώδιο τύπου LiΥCY (TP) θωρακισμένο εύκαμπτο, διατομής 2x2χ0.75 mm2.</t>
  </si>
  <si>
    <t>  Συσκευή ελέγχου κάρτας εισόδου (καρταναγνώστης), τύπου Proximity.</t>
  </si>
  <si>
    <t>Τοπική μονάδα ελεγχόμενης θύρας με τον απαραίτητο αριθμό εισόδων και εξόδων για τον έλεγχο της μαγνητικής επαφής, του κομβίου απομανδάλωσης και της κλειδαριάς.</t>
  </si>
  <si>
    <t>Μαγνητική επαφή θύρας ή παραθύρου, συτήματος ACCESS CONTROL, κατάλληλη για εγκατάσταση σε εσωτερικό και εξωτερικό χώρο.</t>
  </si>
  <si>
    <t>Κομβίο απομανδάλωσης ηλεκτρικής κλειδαριάς.</t>
  </si>
  <si>
    <t>Κεντρικός πίνακας συστήματος ελέγχου πρόσβασης (ACCESS CONTROL).</t>
  </si>
  <si>
    <t>Καλώδιο φωνής και δεδομένων, τύπου UTP Cat 6, 4 ζευγών.</t>
  </si>
  <si>
    <t>Καλώδιο τύπου RG-59U, δικτύων CCTV.</t>
  </si>
  <si>
    <t>Εικονολήπτης (κάμερα) κλειστού κυκλώματος τηλεόρασης, έγχρωμος, εσωτερικού χώρου, σταθερός.</t>
  </si>
  <si>
    <t>  Εικονολήπτης (κάμερα) κλειστού κυκλώματος τηλεόρασης, έγχρωμος, εξωτερικού χώρου, σταθερός.</t>
  </si>
  <si>
    <t>Εικονολήπτης (κάμερα) κλειστού κυκλώματος τηλεόρασης, έγχρωμος, εσωτερικού χώρου, τηλεχειριζόμενος.</t>
  </si>
  <si>
    <t>Εικονολήπτης (κάμερα) κλειστού κυκλώματος τηλεόρασης, έγχρωμος, εξωτερικού χώρου, τηλεχειριζόμενος.</t>
  </si>
  <si>
    <t>Κεντρικό ψηφιακό κέντρο ελέγχου και εγγραφής καμερών, εγκατάστασης CCTV, δυνατότητας διαχείρησης έως 16 κάμερες.</t>
  </si>
  <si>
    <t>Κεντρικό ψηφιακό κέντρο ελέγχου και εγγραφής καμερών, εγκατάστασης CCTV, δυνατότητας διαχείρησης έως 50 κάμερες.</t>
  </si>
  <si>
    <t>Καλώδιο τύπου AO5VV-(U ή R) (NYM) χάλκινων αγωγών, ορατό ή εντοιχισμένο, τριπολικό, διατομής 3χ1,5 ΜΜ².</t>
  </si>
  <si>
    <t>Κεντρικό ρολόϊ (ΜΑΝΑ) με ψηφιακές ενδείξεις ώρας και ημέρας, διάταξη ρύθμισης καλοκαιρινής και χειμερινής ώρας, με κρύσταλλο χαλαζία ακριβείας 2 sec/μήνα.</t>
  </si>
  <si>
    <t>  Δευτερεύον ηλεκτρικό ρολόϊ με δείκτες ωρών και λεπτών, απλής όψης, διαμέτρου 30 CM.</t>
  </si>
  <si>
    <t>Δευτερεύον ηλεκτρικό ρολόϊ με δείκτες ωρών και λεπτών, διπλής όψης, διαμέτρου 30 CM.</t>
  </si>
  <si>
    <t>Καλώδιο τύπου J-Y(st)Y, τηλεφωνικό επίτοιχο με στατική θωράκιση κατάλληλο για τοποθέτηση στο έδαφος, διαμέτρου 0,6 ΜΜ, Φ 2Χ2Χ0,6 ΜΜ.</t>
  </si>
  <si>
    <t>Κεντρική μονάδα συστήματος ενδοεπικοινωνίας, δυναμικότητας έως 10 ισοτίμων σταθμών, με δυνατότητα επέκτασης.</t>
  </si>
  <si>
    <t>  Κεντρική μονάδα συστήματος ενδοεπικοινωνίας, δυναμικότητας έως 50 ισοτίμων σταθμών, με δυνατότητα επέκτασης.</t>
  </si>
  <si>
    <t>Σταθμός κλήσης - ενδοεπικοινωνίας, επιτραπέζια ή επίτοιχη (ορατή ή χωνευτή), από ανθεκτικό υλικό.</t>
  </si>
  <si>
    <t>Καλώδιο ομοαξονικό, δικτύου TV, 75Ω, 8mm.</t>
  </si>
  <si>
    <t>Καλώδιο ομοαξονικό, δικτύου TV, 75Ω, 11mm.</t>
  </si>
  <si>
    <t>Συγκρότημα κεραιών λήψης επίγειων σημάτων.</t>
  </si>
  <si>
    <t>Προμήθεια, μεταφορά επί τόπου, διάστρωση και συμπύκνωση σκυροδέματος με χρήση αντλίας ή πυργογερανού για κατασκευές από σκυρόδεμα κατηγορίας C20/25</t>
  </si>
  <si>
    <t>104,00</t>
  </si>
  <si>
    <t>Σώματα πλήρωσης διακένων φορέων από οπλισμένο σκυρόδεμα</t>
  </si>
  <si>
    <t>36,80</t>
  </si>
  <si>
    <t>Προσαύξηση τιμής σκυροδέματος οποιασδήποτε κατηγορίας, όταν το σύνολο της χρησιμοποιούμενης ποσότητας δεν υπερβαίνει τα 30,00m3 για κατασκευές από σκυρόδεμα κατηγορίας C12/15</t>
  </si>
  <si>
    <t>Προσαύξηση τιμής σκυροδέματος οποιασδήποτε κατηγορίας, όταν το σύνολο της χρησιμοποιούμενης ποσότητας δεν υπερβαίνει τα 30,00m3 για κατασκευές από σκυρόδεμα κατηγορίας C16/20</t>
  </si>
  <si>
    <t>Προσαύξηση τιμής σκυροδέματος οποιασδήποτε κατηγορίας, όταν το σύνολο της χρησιμοποιούμενης ποσότητας δεν υπερβαίνει τα 30,00m3 για κατασκευές από σκυρόδεμα κατηγορίας C20/25</t>
  </si>
  <si>
    <t>Διαμόρφωση-συμπλήρωση επιφάνειας, με έτοιμο χυτό μή συρρικνούμενο κονίαμα, του τύπου Microbeton BS-91 Ancora της SINTECNO</t>
  </si>
  <si>
    <t>104,38</t>
  </si>
  <si>
    <t>Οπλισμένο σκυρόδεμα κατηγορίας C 20/25, μικροκατασκευών β' φάσης, με τους απαιτούμενους οπλισμούς από στρεπτό χάλυβα με νευρώσεις και τους κοινούς ξυλότυπους</t>
  </si>
  <si>
    <t>58</t>
  </si>
  <si>
    <t>368,50</t>
  </si>
  <si>
    <t>Στεγανωτικό μάζης σκυροδέματος</t>
  </si>
  <si>
    <t>Πλαστικοποιητικό πρόσθετο σκυροδεμάτων</t>
  </si>
  <si>
    <t>Ψεκασμός επιφανειών νωπού σκυροδέματος με συνθετικά υλικά επιβράδυνσης της πρώιμης αφυδάτωσής του</t>
  </si>
  <si>
    <t>2,00</t>
  </si>
  <si>
    <t>90</t>
  </si>
  <si>
    <t>30,00</t>
  </si>
  <si>
    <t>Κατασκευή στρώσεων από κυψελωτό κονιόδεμα για την μόνωση δωμάτων.</t>
  </si>
  <si>
    <t>115,00</t>
  </si>
  <si>
    <t>Ξυλότυποι χυτών τοίχων</t>
  </si>
  <si>
    <t>Ξυλότυποι συνήθων χυτών κατασκευών</t>
  </si>
  <si>
    <t>13,30</t>
  </si>
  <si>
    <t>Προσαύξηση τιμής ξυλοτύπων λόγω ύψους</t>
  </si>
  <si>
    <t>Ξυλότυποι εμφανών σκυροδεμάτων</t>
  </si>
  <si>
    <t>17,00</t>
  </si>
  <si>
    <t>Πλαστικότυποι φατνωματικών πλακών με φατνώματα ύψους 425 mm</t>
  </si>
  <si>
    <t>Χαλύβδινοι οπλισμοί σκυροδέματος κατηγορίας B500C (S500s)</t>
  </si>
  <si>
    <t>1,00</t>
  </si>
  <si>
    <t>Χαλύβδινοι οπλισμοί σκυροδέματος δομικά πλέγματα B500C (S500s)</t>
  </si>
  <si>
    <t>0,95</t>
  </si>
  <si>
    <t>Αποστάτες σιδηροπλισμού σκυροδεμάτων</t>
  </si>
  <si>
    <t>1,50</t>
  </si>
  <si>
    <t>Κατασκευή βλήτρων σύνδεσης από χάλυβα Β500 C (S 500s), διαμέτρων 10 και 12 mm</t>
  </si>
  <si>
    <t>25,50</t>
  </si>
  <si>
    <t>Ελαστικά εφέδρανα ελαστομερή, τύπου F 210 (-110)-30-30 της ALGA spa (ΕΛΕΜΚΑ)</t>
  </si>
  <si>
    <t>3.650,19</t>
  </si>
  <si>
    <t>Επίστρωση ζαρντινιέρας (διαχωριστική στρώση), με λιθοσύντριμμα (γαρμπίλι), πάχους στρώσης 8 cm</t>
  </si>
  <si>
    <t>32</t>
  </si>
  <si>
    <t>6,19</t>
  </si>
  <si>
    <t>Επίστρωση δωμάτων, με φυσικό χαλίκι ποταμού, σε διαφορετικά πάχη στρώσεων</t>
  </si>
  <si>
    <t>204</t>
  </si>
  <si>
    <t>25,04</t>
  </si>
  <si>
    <t>Οπτοπλινθοδομές με διακένους τυποποιημένους οπτοπλίνθους 9x12x19 cm, πάχους 1/4 πλίνθου (όρθια τούβλα)</t>
  </si>
  <si>
    <t>15,50</t>
  </si>
  <si>
    <t>Διαζώματα (σενάζ) από ελαφρά οπλισμένο σκυρόδεμα, γραμμικά δρομικών τοίχων</t>
  </si>
  <si>
    <t>126</t>
  </si>
  <si>
    <t>15,00</t>
  </si>
  <si>
    <t>Διαζώματα (σενάζ) από ελαφρά οπλισμένο σκυρόδεμα, γραμμικά μπατικών τοίχων</t>
  </si>
  <si>
    <t>206</t>
  </si>
  <si>
    <t>52,99</t>
  </si>
  <si>
    <t>Επενδυτικά τοιχοπετάσματα, επίπεδα, με γυψοσανίδες κοινές πάχους, 12.5 mm σε μία στρώση, πάνω σε μεταλλικό σκελετό 27mm, με οριζόντιες διακοσμητικές προεξέχουσες διατομές</t>
  </si>
  <si>
    <t>127</t>
  </si>
  <si>
    <t>164,02</t>
  </si>
  <si>
    <t>Τοιχώματα μονής όψης επενδυτικά, κεκλιμένα, επίπεδα, με γυψοσανίδες κοινές πάχους, 12.5 mm σε δύο στρώσεις, πάνω σε σκελετό κοιλοδοκών και μεταλλικό σκελετό 75 mm, με μόνωση 50mm, συνολικού πάχους 100 mm</t>
  </si>
  <si>
    <t>116</t>
  </si>
  <si>
    <t>57,91</t>
  </si>
  <si>
    <t>Επενδυτικά τοιχοπετάσματα, επίπεδα, του τύπου Ε1 της μελέτης, με γυψοσανίδες κοινές πάχους, 12.5 mm σε δύο στρώσεις, πάνω σε μεταλλικό σκελετό 27 mm, με μόνωση 30 mm, συνολικού πάχους 52 mm</t>
  </si>
  <si>
    <t>34,69</t>
  </si>
  <si>
    <t>Τοιχώματα μονής όψης επενδυτικά, επίπεδα, των τύπων Ε2, ΧΥ1 και ΧΥ2, της μελέτης με γυψοσανίδες κοινές πάχους, 12.5mm σε δύο στρώσεις, πάνω σε μεταλλικό σκελετό 40 mm, με μόνωση 40 mm, συνολικού πάχους 75 mm</t>
  </si>
  <si>
    <t>36,67</t>
  </si>
  <si>
    <t>Τοιχώματα μονής όψης επενδυτικά, επίπεδα, του τύπου Ε3 της μελέτης, με γυψοσανίδες κοινές πάχους, 12.5 mm σε δύο στρώσεις, πάνω σε μεταλλικό σκελετό 75 mm, με μόνωση 40 mm, συνολικού πάχους 100 mm</t>
  </si>
  <si>
    <t>38,84</t>
  </si>
  <si>
    <t>Τοιχώματα διπλής όψης, επίπεδα, του τύπου μελέτης Χ2, με γυψοσανίδες κοινές, πάχους 12.5 mm σε δύο στρώσεις και στις δύο όψεις, πάνω σε μεταλλικό σκελετό 100 mm, με μόνωση, 100 mm, συνολικού πάχους 150 mm</t>
  </si>
  <si>
    <t>75,51</t>
  </si>
  <si>
    <t>Τοιχώματα διπλής όψης, επίπεδα, του τύπου Χ1 της μελέτης, με γυψοσανίδες κοινές, πάχους 12.5 mm σε δύο στρώσεις και στις δύο όψεις, πάνω σε μεταλλικό σκελετό 75 mm, με μόνωση 40 mm, συνολικού πάχους 100 mm</t>
  </si>
  <si>
    <t>57,55</t>
  </si>
  <si>
    <t>Τοιχώματα διπλής όψης, επίπεδα, των τύπων ΧΑ1, ΧΑ2, ΧΠ1, ΧΠ2, ΧΠ3, ΧΠ4 και ΧΠ5 της μελέτης, με γυψοσανίδες κοινές, πάχους 12.5 mm σε δύο στρώσεις και στις δύο όψεις, πάνω σε μεταλλικό σκελετό, 75mm, με μόνωση, 50mm ή 60mm, συνολικού πάχους 125 mm</t>
  </si>
  <si>
    <t>59,72</t>
  </si>
  <si>
    <t>Τοιχώματα διπλής όψης, επίπεδα, του τύπου ΧΗ1 της μελέτης με γυψοσανίδες κοινές, πάχους 12.5 mm σε τρείς στρώσεις και στις δύο όψεις, πάνω σε μεταλλικό σκελετό 75 mm, με μόνωση 40 mm και φύλλα χάλυβα, συνολικού πάχους 152 mm</t>
  </si>
  <si>
    <t>443</t>
  </si>
  <si>
    <t>104,54</t>
  </si>
  <si>
    <t>Πρόσθετη τιμή των άρθρων των τοιχωμάτων γενικά με γυψοσανίδες, των τύπων ΕΑ1, ΕΑ2, ΕΑ3, ΧΑ1, ΧΑ2 και ΧΥ1 της μελέτης, για γυψοσανίδα ανθυγρή (αδιάβροχη) τύπου KNAUF GKI αντί της κοινής γυψοσανίδας</t>
  </si>
  <si>
    <t>1,98</t>
  </si>
  <si>
    <t>Πρόσθετη τιμή των άρθρων των τοιχωμάτων γενικά με γυψοσανίδες, των τύπων ΧΠ1, ΧΠ2,ΧΠ3, ΧΠ4 και ΧΥ2 της μελέτης, για γυψοσανίδα πυράντοχη τύπου KNAUF GKF αντί της κοινής γυψοσανίδας</t>
  </si>
  <si>
    <t>3,06</t>
  </si>
  <si>
    <t>Πρόσθετη τιμή των άρθρων των τοιχωμάτων γενικά με γυψοσανίδες, των τύπων ΧΠ3, ΧΠ4, ΧΠ5 και ΧΥ2 της μελέτης, για γυψοσανίδα ανθυγροπυράντοχη (αδιάβροχη και πυράντοχη) τύπου KNAUF GKF-I αντί της κοινής γυψοσανίδας</t>
  </si>
  <si>
    <t>416</t>
  </si>
  <si>
    <t>Τοιχώματα μονής όψης επενδυτικά, επίπεδα, με τσιμεντοσανίδες πάχους, 12.5 mm σε μία στρώση, πάνω σε μεταλλικό σκελετό 50 mm, με μόνωση 50 mm, συνολικού πάχους 62,5 mm</t>
  </si>
  <si>
    <t>216</t>
  </si>
  <si>
    <t>44,77</t>
  </si>
  <si>
    <t>Επενδύσεις επιφανειών (οριζοντίων - κατακορύφων), με γυψοσανίδες κοινές, πάχους 12.5 mm τύπου KNAUF, σε μία στρώση χωρίς μεταλλικό σκελετό</t>
  </si>
  <si>
    <t>133</t>
  </si>
  <si>
    <t>10,44</t>
  </si>
  <si>
    <t>Γ.021</t>
  </si>
  <si>
    <t>Επενδύσεις μεταλλικών επιφανειών (οριζοντίων - κατακορύφων),με τσιμεντοσανίδες, πάχους 12.5 mm τύπου Aquapanel της KNAUF, σε δύο στρώσεις</t>
  </si>
  <si>
    <t>343</t>
  </si>
  <si>
    <t>57,96</t>
  </si>
  <si>
    <t>Τοιχώματα διπλής όψης επίπεδα, του τύπου ΧΤ1 της μελέτης, με τσιμεντοσανίδες πάχους 12.5 mm σε μία στρώση και γυψοσανίδες ανθυγρές σε δύο στρώσεις, πάνω σε μεταλλικό σκελετό 100 mm, με ενίσχυση κοιλοδοκών, με μόνωση 50 mm, συνολικού πάχους 137,5 mm</t>
  </si>
  <si>
    <t>105</t>
  </si>
  <si>
    <t>100,12</t>
  </si>
  <si>
    <t>308,39</t>
  </si>
  <si>
    <t>Ελαφρά διαχωριστικά ( πανέλα και θύρες), χώρων υγιεινής, τύπου ATHLON με πανέλα τύπου TRESPA</t>
  </si>
  <si>
    <t>512</t>
  </si>
  <si>
    <t>155,70</t>
  </si>
  <si>
    <t>Οπλισμένα επιχρίσματα τριφτά ή πατητά τσιμεντοκονιάματος των 450 kg με υαλόπλεγμα και γαλάκτωμα ρητίνης, συνολικού πάχους 2,5 cm</t>
  </si>
  <si>
    <t>412</t>
  </si>
  <si>
    <t>15,95</t>
  </si>
  <si>
    <t>12,65</t>
  </si>
  <si>
    <t>Επιχρίσματα λασπωτά με ασβεστοτσιμεντοκονίαμα 1:2 των 150 kg τσιμέντου, σε δύο στρώσεις</t>
  </si>
  <si>
    <t>7,21</t>
  </si>
  <si>
    <t>Επιχρίσματα τριφτά τριβιδιστά, με μαρμαροκονίαμα 1/2 των 150 kg τσιμέντου</t>
  </si>
  <si>
    <t>14,66</t>
  </si>
  <si>
    <t>15,11</t>
  </si>
  <si>
    <t>Επιχρίσματα τραβηχτά διακοσμητικά προεξοχών, αναπτύγματος 70 cm, από απλές προεξέχουσες διατομές</t>
  </si>
  <si>
    <t>129</t>
  </si>
  <si>
    <t>23,10</t>
  </si>
  <si>
    <t>Επιχρίσματα τραβηχτά διακοσμητικά προεξοχών, αναπτύγματος 130 cm, από απλές προεξέχουσες διατομές</t>
  </si>
  <si>
    <t>82</t>
  </si>
  <si>
    <t>41,10</t>
  </si>
  <si>
    <t>Επιστέγαση με μεταλλικά τραπεζοειδή φύλλα, προβαμμένης γαλβανισμένης λαμαρίνας, τύπου KSH 50, της ΚΟΝΤΙ, πάχους 0,60 mm</t>
  </si>
  <si>
    <t>14,40</t>
  </si>
  <si>
    <t>Eπιστέγαση με λαμαρίνα γαλβανισμένη επίπεδη, πάχους 5 mm</t>
  </si>
  <si>
    <t>174</t>
  </si>
  <si>
    <t>53,20</t>
  </si>
  <si>
    <t>5,52</t>
  </si>
  <si>
    <t>45,58</t>
  </si>
  <si>
    <t>Κατασκευές επικαλύψεων αρμών στεγάστρων, δημιουργίας λουκιών ομβρίων κ.λπ., με στραντζαριστά φύλλα γαλβανισμένης λαμαρίνας</t>
  </si>
  <si>
    <t>3,69</t>
  </si>
  <si>
    <t>Επικάλυψη αρμών διαστολής γυψοσανίδων, με προβαμμένα στραντζαριστά φύλλα γαλβανισμένης λαμαρίνας, πάχους 1 mm</t>
  </si>
  <si>
    <t>491</t>
  </si>
  <si>
    <t>19,44</t>
  </si>
  <si>
    <t>Κάλυψη εσωτερικών οριζοντίων αρμών διαστολής δαπέδων, με ειδικό προφίλ, του τύπου F AS 45 της ACP</t>
  </si>
  <si>
    <t>511</t>
  </si>
  <si>
    <t>51,65</t>
  </si>
  <si>
    <t>Κάλυψη εσωτερικών οριζοντίων αρμών διαστολής δαπέδων, με ειδικό προφίλ, του τύπου F AS 100 της ACP</t>
  </si>
  <si>
    <t>262</t>
  </si>
  <si>
    <t>78,86</t>
  </si>
  <si>
    <t>Κάλυψη εσωτερικών οριζοντίων αρμών διαστολής δαπέδων, με ειδικό προφίλ, του τύπου 2FSP-AL 50 της ACP</t>
  </si>
  <si>
    <t>81,56</t>
  </si>
  <si>
    <t>Κάλυψη εσωτερικών οριζοντίων αρμών διαστολής δαπέδων, με ειδικό προφίλ, του τύπου F AS 60 της ACP</t>
  </si>
  <si>
    <t>445</t>
  </si>
  <si>
    <t>81,85</t>
  </si>
  <si>
    <t>30,32</t>
  </si>
  <si>
    <t>32,11</t>
  </si>
  <si>
    <t>Κάλυψη εσωτερικών οριζοντίων και κατακόρυφων αρμών διαστολής (τοίχων,οροφών) με ειδικό αρμοκάλυπτρο του τύπου W+P.BP 50 της ACP</t>
  </si>
  <si>
    <t>361</t>
  </si>
  <si>
    <t>31,44</t>
  </si>
  <si>
    <t>Κάλυμμα περιμετρικά κεφαλής υδρορροής, από στρανζαριστά προβαμμένα φύλλα αλουμινίου, πάχους 2 mm διαστάσεων 30 Χ 50 Χ 25 cm</t>
  </si>
  <si>
    <t>38</t>
  </si>
  <si>
    <t>82,46</t>
  </si>
  <si>
    <t>40,29</t>
  </si>
  <si>
    <t>Επικάλυψη με επίπεδα πολυκαρβονικά αυτοφερόμενα φύλλα, τετραπλού τοιχώματος, τύπου C4 της PΟLY-U</t>
  </si>
  <si>
    <t>428</t>
  </si>
  <si>
    <t>166,30</t>
  </si>
  <si>
    <t>447,00</t>
  </si>
  <si>
    <t>204,60</t>
  </si>
  <si>
    <t>Επιστρώσεις με πλάκες τσιμέντου, πλευράς 21 - 30 cm</t>
  </si>
  <si>
    <t>Περιθώρια (σοβατεπιά) από κεραμικά πλακίδια</t>
  </si>
  <si>
    <t>μμ</t>
  </si>
  <si>
    <t>335</t>
  </si>
  <si>
    <t>Επιστρώσεις δαπέδων και περιθώρια με τσιμεντοκονίαμα σε τρεις στρώσεις, πάχους 3,0 cm, με ενσωμάτωση ελαφρού συρματοπλέγματος</t>
  </si>
  <si>
    <t>295</t>
  </si>
  <si>
    <t>Διακλαδωτήρας (tap off) σήματος TV, μεταλλικός, μίας εισόδου, μίας εξόδου διέλευσης και έως τεσσάρων εξόδων διακλάδωσης προς λήψεις.</t>
  </si>
  <si>
    <t>Ανελκυστήρας ατόμων, υδραυλικός, κτιρίου ΑΕΡΟΣΤΑΘΜΟΥ, (ΑΝ-4).</t>
  </si>
  <si>
    <t>Ανελκυστήρας ατόμων, υδραυλικός, κτιρίου ΑΕΡΟΣΤΑΘΜΟΥ, (ΑΝ-5).</t>
  </si>
  <si>
    <t>Ανελκυστήρας ατόμων, υδραυλικός, κτιρίου ΑΕΡΟΣΤΑΘΜΟΥ, (ΑΝ-6).</t>
  </si>
  <si>
    <t>Ανελκυστήρας ατόμων, υδραυλικός, κτιρίου ΑΕΡΟΣΤΑΘΜΟΥ, (ΑΝ-8).</t>
  </si>
  <si>
    <t>Ανελκυστήρας ατόμων, υδραυλικός, κτιρίου ΑΕΡΟΣΤΑΘΜΟΥ, (ΑΝ-12).</t>
  </si>
  <si>
    <t>Ανελκυστήρας φορτίων/ατόμων, υδραυλικός, κτιρίου ΑΕΡΟΣΤΑΘΜΟΥ, (ΑΝ-10).</t>
  </si>
  <si>
    <t>Ανελκυστήρας φορτίων/ατόμων, υδραυλικός, κτιρίου ΑΕΡΟΣΤΑΘΜΟΥ, (ΑΝ-11).</t>
  </si>
  <si>
    <t>Ανελκυστήρας προσώπων, ηλεκτρομηχανικός, κτιρίου ΠΥΡΓΟΥ ΕΛΕΓΧΟΥ, ΑΝ-1.</t>
  </si>
  <si>
    <t>Ανελκυστήρας φορτίων/ατόμων, ηλεκτρομηχανικός, ΠΥΡΓΟΥ ΕΛΕΓΧΟΥ, ΑΝ-2.</t>
  </si>
  <si>
    <t>Τσιμεντοσωλήνας ομβρίων υδάτων σε υπάρχον χαντάκι, διαμέτρου 200 ΜΜ.</t>
  </si>
  <si>
    <t>Χαλύβδινο κανάλι ψευδοδαπέδου, κλειστού τύπου, διαστάσεων 300χ100 ΜΜ.</t>
  </si>
  <si>
    <t>Σκάλα τοποθέτησης καλωδίων, γαλβανισμένη, διαστάσεων 400χ50mm.</t>
  </si>
  <si>
    <t>Σκάλα τοποθέτησης καλωδίων, γαλβανισμένη, διαστάσεων 400χ100mm.</t>
  </si>
  <si>
    <t>Σκάλα τοποθέτησης καλωδίων, γαλβανισμένη, διαστάσεων 600χ100mm.</t>
  </si>
  <si>
    <t>Διαμόρφωση εγκοπών και εσοχών σε επιφάνειες από σκυρόδεμα</t>
  </si>
  <si>
    <t>25.000</t>
  </si>
  <si>
    <t>Σιδερένιες θύρες περίφραξης, συρρόμενες, μονόφυλλες, τύπου ASCO</t>
  </si>
  <si>
    <t>1.335,82</t>
  </si>
  <si>
    <t>Περίφραξη από πανέλλα ηλεκτροπρεσαριστής σχάρας τύπου ΠΚ-Γ' της ASCO</t>
  </si>
  <si>
    <t>450</t>
  </si>
  <si>
    <t>167,59</t>
  </si>
  <si>
    <t>Ιστός σημαίας, απο σιδηροσωλήνες Φ 4 ins και Φ 5 ins, συνολικού ύψους 8,00 m</t>
  </si>
  <si>
    <t>675,98</t>
  </si>
  <si>
    <t>Υδροχρωματισμοί επιφανειών σκυροδέματος ή τσιμεντοκονιάματος με ακρυλικό υδατοδιαλυτό τσιμεντόχρωμα</t>
  </si>
  <si>
    <t>4,00</t>
  </si>
  <si>
    <t>Πληροφοριακές πινακίδες πλήρως αντανακλαστικές, Πλευρικές με αναγραφές και σύμβολα από μεμβράνη υψηλής ανταν/τας τύπου ΙΙ</t>
  </si>
  <si>
    <t>118,10</t>
  </si>
  <si>
    <t>Πληροφοριακές πινακίδες πλήρως αντανακλαστικές, Πλευρικές με ανακλαστικό υπόβαθρο από μεμβράνη τύπου Ι</t>
  </si>
  <si>
    <t>79,15</t>
  </si>
  <si>
    <t>Πινακίδες ρυθμιστικές και ένδειξης επικίνδυνων θέσεων υψηλής αντανακλαστικότητας, Πινακίδα επικίνδυνων θέσεων πλευράς 0,90 m απλής όψης</t>
  </si>
  <si>
    <t>46,95</t>
  </si>
  <si>
    <t>Πινακίδες ρυθμιστικές και ένδειξης επικίνδυνων θέσεων υψηλής αντανακλαστικότητας, Πινακίδα επικίνδυνων θέσεων πλευράς 1,20 m απλής όψης</t>
  </si>
  <si>
    <t>80,50</t>
  </si>
  <si>
    <t>30,85</t>
  </si>
  <si>
    <t>46,96</t>
  </si>
  <si>
    <t>Περιθώρια δώματος (λούκια)</t>
  </si>
  <si>
    <t>7,50</t>
  </si>
  <si>
    <t>Αντιολισθητικό ελαστικό παρέμβλημα μαρμάρινων βαθμίδων</t>
  </si>
  <si>
    <t>Κατασκευή βαρέως τύπου βιομηχανικού δαπέδου</t>
  </si>
  <si>
    <t>25,30</t>
  </si>
  <si>
    <t>Καλώδιο 20 ΚV τύπου N2YSY με μόνωση XLPE μονοπολικό, κατάλληλο για τοποθέτηση στο έδαφος, διατομής 1x70 ΜΜ2.</t>
  </si>
  <si>
    <t>Καλώδιο 20 ΚV τύπου N2YSY με μόνωση XLPE μονοπολικό, κατάλληλο για τοποθέτηση στο έδαφος, διατομής 1x95 ΜΜ2.</t>
  </si>
  <si>
    <t>Γενικός Πίνακας Χαμηλής Τάσης (ΓΠΧΤ), Πύργου Ελέγχου.</t>
  </si>
  <si>
    <t>Γενικός Πίνακας Χαμηλής Τάσης (ΓΠΧΤ), Αεροσταθμού.</t>
  </si>
  <si>
    <t>Aυτόματος τριπολικός διακόπτης ισχύος, κλειστού τύπου (MCCB), με ρυθμιζόμενα θερμικά πηνία υπερέντασης και σταθερά μαγνητικά, ονομαστικής έντασης 800 A.</t>
  </si>
  <si>
    <t>Aυτόματος τριπολικός διακόπτης ισχύος, κλειστού τύπου (MCCB), με ρυθμιζόμενα θερμικά πηνία υπερέντασης και σταθερά μαγνητικά, με ηλεκτροκινητήρα τηλεχειρισμού, ονομαστικής έντασης 1000 A.</t>
  </si>
  <si>
    <t>Aυτόματος τριπολικός διακόπτης ισχύος, ανοικτού τύπου, με ρυθμιζόμενα θερμικά πηνία υπερέντασης και σταθερά μαγνητικά, με ηλεκτροκινητήρα, ονομαστικής έντασης 2500 A.</t>
  </si>
  <si>
    <t>Πολυόργανο ενδείξεων χαμηλής τάσης (Α, V, KW, KVA, KVAr, KWAr, COSφ, Ηz, κλπ), με οθόνη υγρών κρυστάλλων.</t>
  </si>
  <si>
    <t>Μετασχηματιστής ισχύος σειράς 20 ΚV, ξηρού τύπου, με μόνωση χυτορητίνης, ισχύος 800 ΚVΑ.</t>
  </si>
  <si>
    <t>Μετασχηματιστής ισχύος σειράς 20 ΚV, ξηρού τύπου, με μόνωση χυτορητίνης, ισχύος 1600 ΚVΑ.</t>
  </si>
  <si>
    <t>Κεντρικό σύστημα φωτισμού ασφαλείας.</t>
  </si>
  <si>
    <t>Μονάδα ελέγχου και διαχείρισης (DLS Module) φωτιστικών ασφαλείας διευθυνσιοδοτούμενου τύπου.</t>
  </si>
  <si>
    <t>Επιτηρητής τάσης κυκλωμάτων φωτισμού ασφαλείας.</t>
  </si>
  <si>
    <t>Πρόγραμμα παρακολούθησης, επικοινωνίας και προγραμματισμού συστήματος φωτισμού ασφαλείας διευθυνσιοδοτούμενου τύπου.</t>
  </si>
  <si>
    <t>Επιστρώσεις δαπέδων με οπλισμένο τσιμεντοκονίαμα πάχους 2,5 cm, με υαλόπλεγμα και γαλάκτωμα ρητίνης</t>
  </si>
  <si>
    <t>23,55</t>
  </si>
  <si>
    <t>43,24</t>
  </si>
  <si>
    <t>Λείανση επιφάνειας σκυροδέματος ή γαρμπιλοδέματος και επίπαση τσιμέντου</t>
  </si>
  <si>
    <t>6,07</t>
  </si>
  <si>
    <t>92</t>
  </si>
  <si>
    <t>28,33</t>
  </si>
  <si>
    <t>Προστατευτικά οριζόντια στοιχεία τοίχων (μπάζες), πλάτους 225 mm, του τύπου Ε Fender της Yeoman Shield</t>
  </si>
  <si>
    <t>240</t>
  </si>
  <si>
    <t>115,01</t>
  </si>
  <si>
    <t>Επενδύσεις με ταπετσαρία βινυλική, τύπου Ulf Matritz της Marburg, πάνω σε επιφάνειες γυψοσανίδων ή επιχρισμάτων</t>
  </si>
  <si>
    <t>227,83</t>
  </si>
  <si>
    <t>77</t>
  </si>
  <si>
    <t>100,99</t>
  </si>
  <si>
    <t>25</t>
  </si>
  <si>
    <t>331</t>
  </si>
  <si>
    <t>36,73</t>
  </si>
  <si>
    <t>26</t>
  </si>
  <si>
    <t>Διαχωριστικές μεταλλικές διατομές δαπέδων (αρμοκάλυπτρα) ορειχάλκινα, τύπου Profilo ti της Arkansas</t>
  </si>
  <si>
    <t>17,35</t>
  </si>
  <si>
    <t>Δάπεδα ραμπών ειδικής σύνθεσης, χυτά βιομηχανικά με ραβδώσεις, συμπιεσμένου πάχους 10 cm, τύπου Master Top, με χαλαζιακή επίπαση, χωρίς χρωστικές ουσίες, χρώματος γκρί</t>
  </si>
  <si>
    <t>255</t>
  </si>
  <si>
    <t>70,40</t>
  </si>
  <si>
    <t>8,54</t>
  </si>
  <si>
    <t>Επιστρώσεις δαπέδων και με πλαστικό τάπητα PVC, με θερμοσυγκόλληση των αρμών, πάχους 2mm, του τύπου της TARKET - SOMMER</t>
  </si>
  <si>
    <t>31,23</t>
  </si>
  <si>
    <t>Επιστρώσεις δαπέδων με συνθετικές ελαστικές πλάκες (καουτσούκ) διαστάσεων 60 Χ 60 cm και, πάχους 3 mm, του τύπου ND UNI, της ARTIGO, με θερμοσυγκόλληση αρμών</t>
  </si>
  <si>
    <t>3.850</t>
  </si>
  <si>
    <t>35,80</t>
  </si>
  <si>
    <t>31</t>
  </si>
  <si>
    <t>Ανυψωμένα επισκέψιμα δάπεδα (ψευδοδάπεδα), διαστάσεων 60 Χ 60 cm, τύπου P4TTM της JVP, χωρίς, τελικό δάπεδο, ύψους έως 50 cm</t>
  </si>
  <si>
    <t>93</t>
  </si>
  <si>
    <t>63,09</t>
  </si>
  <si>
    <t>567</t>
  </si>
  <si>
    <t>74,70</t>
  </si>
  <si>
    <t>33</t>
  </si>
  <si>
    <t>94</t>
  </si>
  <si>
    <t>594,89</t>
  </si>
  <si>
    <t>Επιδιόρθωση, (τρίψιμο, επάλειψη και επικέρωμα) και καθαρισμός υφισταμένων μαρμάρινων επιφανειών</t>
  </si>
  <si>
    <t>4.534</t>
  </si>
  <si>
    <t>106</t>
  </si>
  <si>
    <t>64,40</t>
  </si>
  <si>
    <t>477</t>
  </si>
  <si>
    <t>65,71</t>
  </si>
  <si>
    <t>Επιστρώσεις δαπέδων με ισομεγέθεις πλάκες μαρμάρου σκληρού, όμοιες με τις υφιστάμενες (προέλευσης Διονύσου) λευκού, λειοτριμένες και στιλβωμένες πάχους 3 cm</t>
  </si>
  <si>
    <t>109,00</t>
  </si>
  <si>
    <t>Επιστρώσεις δαπέδων με ισομεγέθεις πλάκες μαρμάρου σκληρού, προέλευσης Διονύσου, λευκού, λειοτριμένες πάχους 3 cm</t>
  </si>
  <si>
    <t>98,10</t>
  </si>
  <si>
    <t>Σχάρα καλωδίων βαρέως τύπου, από διάτρητη γαλβανισμένη λαμαρίνα εσχαρών, πάχους ελάσματος 1.5mm, ύψους 50mm &amp; πλάτους 400mm.</t>
  </si>
  <si>
    <t>Σχάρα καλωδίων βαρέως τύπου, από διάτρητη γαλβανισμένη λαμαρίνα εσχαρών, πάχους ελάσματος 1.5mm, ύψους 50mm &amp; πλάτους 500mm.</t>
  </si>
  <si>
    <t>  Σχάρα καλωδίων βαρέως τύπου, από διάτρητη γαλβανισμένη λαμαρίνα εσχαρών, πάχους ελάσματος 1.5mm, ύψους 50mm &amp; πλάτους 600mm.</t>
  </si>
  <si>
    <t>Καπάκι σχάρας καλωδίων, από γαλβανισμένη λαμαρίνα, πλάτους 100mm.</t>
  </si>
  <si>
    <t>Καπάκι σχάρας καλωδίων, από γαλβανισμένη λαμαρίνα, πλάτους 150mm.</t>
  </si>
  <si>
    <t>Καπάκι σχάρας καλωδίων, από γαλβανισμένη λαμαρίνα, πλάτους 200mm.</t>
  </si>
  <si>
    <t>Καπάκι σχάρας καλωδίων, από γαλβανισμένη λαμαρίνα, πλάτους 300mm.</t>
  </si>
  <si>
    <t>Καπάκι σχάρας καλωδίων, από γαλβανισμένη λαμαρίνα, πλάτους 400mm.</t>
  </si>
  <si>
    <t>Σχάρα καλωδίων βαρέως τύπου, από διάτρητη γαλβανισμένη λαμαρίνα εσχαρών, πάχους ελάσματος 1.5mm, ύψους 100mm &amp; πλάτους 600mm.</t>
  </si>
  <si>
    <t>Σκάλα τοποθέτησης καλωδίων, γαλβανισμένη, διαστάσεων 600χ50mm.</t>
  </si>
  <si>
    <t>Καλώδιο τύπου J1VV-(U,R,S) (ΝΥΥ), ορατό ή εντοιχισμένο, μονοπολικό, διατομής 1χ16 ΜΜ2.</t>
  </si>
  <si>
    <t>Καλώδιο τύπου J1VV-(U,R,S) (ΝΥΥ), ορατό ή εντοιχισμένο, μονοπολικό, διατομής 1χ25 ΜΜ2.</t>
  </si>
  <si>
    <t>Καλώδιο τύπου J1VV-(U,R,S) (ΝΥΥ), ορατό ή εντοιχισμένο, μονοπολικό, διατομής 1χ35 ΜΜ2.</t>
  </si>
  <si>
    <t>Καλώδιο τύπου J1VV-(U,R,S) (ΝΥΥ), ορατό ή εντοιχισμένο, μονοπολικό, διατομής 1χ70 ΜΜ2.</t>
  </si>
  <si>
    <t>Καλώδιο τύπου J1VV-(U,R,S) (ΝΥΥ), ορατό ή εντοιχισμένο, μονοπολικό, διατομής 1χ95 ΜΜ2.</t>
  </si>
  <si>
    <t>Καλώδιο τύπου J1VV-(U,R,S) (ΝΥΥ), ορατό ή εντοιχισμένο, μονοπολικό, διατομής 1x120 ΜΜ2.</t>
  </si>
  <si>
    <t>Καλώδιο τύπου J1VV-(U,R,S) (ΝΥΥ), ορατό ή εντοιχισμένο, μονοπολικό, διατομής 1χ150 ΜΜ2.</t>
  </si>
  <si>
    <t>Καλώδιο τύπου J1VV-(U,R,S) (ΝΥΥ), ορατό ή εντοιχισμένο, μονοπολικό, διατομής 1χ185 ΜΜ2.</t>
  </si>
  <si>
    <t>Καλώδιο τύπου J1VV-(U,R,S) (ΝΥΥ), ορατό ή εντοιχισμένο, τριπολικό, διατομής 3χ6 ΜΜ2.</t>
  </si>
  <si>
    <t>Καλώδιο τύπου J1VV-(U,R,S) (ΝΥΥ), ορατό ή εντοιχισμένο, τριπολικό, διατομής 3χ10 ΜΜ².</t>
  </si>
  <si>
    <t>Καλώδιο τύπου J1VV-(U,R,S) (ΝΥΥ), ορατό ή εντοιχισμένο, τριπολικό, διατομής 3χ16 ΜΜ².</t>
  </si>
  <si>
    <t>Καλώδιο τύπου J1VV-(U,R,S) (ΝΥΥ), ορατό ή εντοιχισμένο, τριπολικό, διατομής 3χ25 ΜΜ².</t>
  </si>
  <si>
    <t>Καλώδιο τύπου J1VV-(U,R,S) (ΝΥΥ), ορατό ή εντοιχισμένο, τριπολικό, με ουδέτερο μειωμένης διατομής, διατομής 3χ25+16 ΜΜ².</t>
  </si>
  <si>
    <t>Καλώδιο τύπου J1VV-(U,R,S) (ΝΥΥ), ορατό ή εντοιχισμένο, τριπολικό, με ουδέτερο μειωμένης διατομής, διατομής 3χ50+25 ΜΜ².</t>
  </si>
  <si>
    <t>Καλώδιο τύπου J1VV-(U,R,S) (ΝΥΥ), ορατό ή εντοιχισμένο, τριπολικό, με ουδέτερο μειωμένης διατομής, διατομής 3χ70+35 ΜΜ².</t>
  </si>
  <si>
    <t>Καλώδιο τύπου J1VV-(U,R,S) (ΝΥΥ), ορατό ή εντοιχισμένο, τριπολικό, με ουδέτερο μειωμένης διατομής, διατομής 3χ95+50 ΜΜ2.</t>
  </si>
  <si>
    <t>Καλώδιο τύπου J1VV-(U,R,S) (ΝΥΥ), ορατό ή εντοιχισμένο, τριπολικό, με ουδέτερο μειωμένης διατομής, διατομής 3χ150+70 MM².</t>
  </si>
  <si>
    <t>Καλώδιο τύπου J1VV-(U,R,S) (ΝΥΥ), ορατό ή εντοιχισμένο, τριπολικό, με ουδέτερο μειωμένης διατομής, διατομής 3χ185+95 MM².</t>
  </si>
  <si>
    <t>Καλώδιο τύπου J1VV-(U,R,S) (ΝΥΥ), ορατό ή εντοιχισμένο, τετραπολικό, διατομής 4χ6 ΜΜ².</t>
  </si>
  <si>
    <t>Καλώδιο τύπου J1VV-(U,R,S) (ΝΥΥ), ορατό ή εντοιχισμένο, τετραπολικό, διατομής 4χ10 ΜΜ².</t>
  </si>
  <si>
    <t>Καλώδιο τύπου J1VV-(U,R,S) (ΝΥΥ), ορατό ή εντοιχισμένο, πενταπολικό, διατομής 5χ4 ΜΜ².</t>
  </si>
  <si>
    <t>Καλώδιο τύπου J1VV-(U,R,S) (ΝΥΥ), ορατό ή εντοιχισμένο, πενταπολικό, διατομής 5χ6 ΜΜ².</t>
  </si>
  <si>
    <t>Καλώδιο τύπου J1VV-(U,R,S) (ΝΥΥ), ορατό ή εντοιχισμένο, πενταπολικό, διατομής 5χ10 ΜΜ2.</t>
  </si>
  <si>
    <t>Καλώδιο τύπου J1VV-(U,R,S) (ΝΥΥ), ορατό ή εντοιχισμένο, πενταπολικό, διατομής 5χ16 ΜΜ2.</t>
  </si>
  <si>
    <t>Καλώδιο τύπου J1VV-(U,R,S) (ΝΥΥ), ορατό ή εντοιχισμένο, πενταπολικό, διατομής 5χ25 ΜΜ2.</t>
  </si>
  <si>
    <t>Διακόπτης χωνευτός με πλήκτρο, έντασης 10Α, τάσης 250V, με το κουτί, κομιτατέρ ή αλλέ ρετούρ.</t>
  </si>
  <si>
    <t>Διακόπτης στεγανός, χωνευτός, πλήκτρου, έντασης 10Α, τάσης 250V, απλός μονοπολικός.</t>
  </si>
  <si>
    <t>Διακόπτης στεγανός, χωνευτός, πλήκτρου, έντασης 10Α, τάσης 250V, κομιτατέρ ή αλλέ-ρετούρ.</t>
  </si>
  <si>
    <t>Διακόπτης με ικανότητα ρύθμισης έντασης φωτισμού (DIMMER).</t>
  </si>
  <si>
    <t>Διακόπτης φωτεινού πιεστικού κομβίου, έντασης 10Α, τάσης 250V.</t>
  </si>
  <si>
    <t>Ρευματοδότης χωνευτός, SCHUKO, έντασης 16Α.</t>
  </si>
  <si>
    <t>Ρευματοδότης στεγανός, επίτοχος, SCHUKO, έντασης 16 Α.</t>
  </si>
  <si>
    <t>Δίδυμος ρευματοδότης, απλός, τύπου SCHUKO, έντασης 16 A.</t>
  </si>
  <si>
    <t>Ρευματοδότης τριφασικός, επίτοιχος, στεγανός (IP44), βιομηχανικού τύπου, με ακροδέκτες (3Ph+N+PE) κατά IEC 309-1/309-2, έντασης 16Α/400V/50Hz.</t>
  </si>
  <si>
    <t>Ρευματοδότης μονοφασικός, επίτοιχος, στεγανός (ΙΡ44), βιομηχανικού τύπου, με ακροδέκτες (Ph+N) κατά IEC 309-1/309-2, έντασης 16Α/24V/50Hz.</t>
  </si>
  <si>
    <t>Ηλεκτρικός πίνακας φωτισμού &amp; κίνησης Π.Φ.ΑΠΟΡ.Ε.</t>
  </si>
  <si>
    <t>Ηλεκτρικός πίνακας φωτισμού &amp; κίνησης Γ.Π./ΠΣ.</t>
  </si>
  <si>
    <t>Ηλεκτρικός πίνακας φωτισμού &amp; κίνησης Φ.Ι.1./ΠΣ.</t>
  </si>
  <si>
    <t>Ηλεκτρικός πίνακας φωτισμού &amp; κίνησης Φ.O.1./ΠΣ.</t>
  </si>
  <si>
    <t>Ηλεκτρικός πίνακας φωτισμού &amp; κίνησης Γ.Π.Ε./ΠΣ.</t>
  </si>
  <si>
    <t>Ηλεκτρικός πίνακας φωτισμού &amp; κίνησης Ε.Φ.Ι.1./ΠΣ.</t>
  </si>
  <si>
    <t>Ηλεκτρικός πίνακας φωτισμού &amp; κίνησης Ε.Φ.Ο.1./ΠΣ.</t>
  </si>
  <si>
    <t>Ηλεκτρικός πίνακας φωτισμού &amp; κίνησης Γ.Π.U./ΠΣ.</t>
  </si>
  <si>
    <t>Ηλεκτρικός πίνακας φωτισμού &amp; κίνησης U.Φ.Ο.1./ΠΣ.</t>
  </si>
  <si>
    <t>Ηλεκτρικός πίνακας φωτισμού &amp; κίνησης Φ.Ι.2./ΠΣ.</t>
  </si>
  <si>
    <t>Ηλεκτρικός πίνακας φωτισμού &amp; κίνησης Ε.Φ.Ι.2./ΠΣ.</t>
  </si>
  <si>
    <t>Ηλεκτρικός πίνακας φωτισμού &amp; κίνησης Φ.O.1./ΠE.</t>
  </si>
  <si>
    <t>Ηλεκτρικός πίνακας φωτισμού &amp; κίνησης Φ.1.1./ΠE.</t>
  </si>
  <si>
    <t>Ηλεκτρικός πίνακας φωτισμού &amp; κίνησης E.Φ.Π.Χ/ΠE.</t>
  </si>
  <si>
    <t>Ηλεκτρικός πίνακας φωτισμού &amp; κίνησης E.Κ.2.1/ΠE.</t>
  </si>
  <si>
    <t>Ηλεκτρικός πίνακας φωτισμού &amp; κίνησης E.Φ.0.1/ΠE.</t>
  </si>
  <si>
    <t>Ηλεκτρικός πίνακας φωτισμού &amp; κίνησης E.Φ.0.3/ΠE.</t>
  </si>
  <si>
    <t>Ηλεκτρικός πίνακας φωτισμού &amp; κίνησης E.Φ.1.1/ΠE.</t>
  </si>
  <si>
    <t>Ηλεκτρικός πίνακας φωτισμού &amp; κίνησης E.Φ.5.1/ΠE.</t>
  </si>
  <si>
    <t>Ηλεκτρικός πίνακας φωτισμού &amp; κίνησης E.Φ.6.1/ΠE.</t>
  </si>
  <si>
    <t>Ηλεκτρικός πίνακας φωτισμού &amp; κίνησης U.K.O.1/ΠE.</t>
  </si>
  <si>
    <t>Ηλεκτρικός πίνακας φωτισμού &amp; κίνησης U.K.O.2/ΠE.</t>
  </si>
  <si>
    <t>Ηλεκτρικός πίνακας φωτισμού &amp; κίνησης U.K.1.1/ΠE.</t>
  </si>
  <si>
    <t>Ηλεκτρικός πίνακας φωτισμού &amp; κίνησης U.K.1.2/ΠE.</t>
  </si>
  <si>
    <t>Ηλεκτρικός πίνακας φωτισμού &amp; κίνησης U.Φ.Ο.3/ΠE.</t>
  </si>
  <si>
    <t>Ηλεκτρικός πίνακας φωτισμού &amp; κίνησης, επέκτασης κτιρίου ΑΕΡΟΣΤΑΘΜΟΥ, Φ.Ο.7.</t>
  </si>
  <si>
    <t>Ηλεκτρικός πίνακας φωτισμού &amp; κίνησης, επέκτασης κτιρίου ΑΕΡΟΣΤΑΘΜΟΥ, Φ.Ο.8.</t>
  </si>
  <si>
    <t>Ηλεκτρικός πίνακας φωτισμού &amp; κίνησης, επέκτασης κτιρίου ΑΕΡΟΣΤΑΘΜΟΥ, Φ.Ο.9.</t>
  </si>
  <si>
    <t>Ηλεκτρικός πίνακας φωτισμού &amp; κίνησης, επέκτασης κτιρίου ΑΕΡΟΣΤΑΘΜΟΥ, Φ.Ο.9.1.</t>
  </si>
  <si>
    <t>Ηλεκτρικός πίνακας φωτισμού &amp; κίνησης, επέκτασης κτιρίου ΑΕΡΟΣΤΑΘΜΟΥ, Φ.Ο.9.2.</t>
  </si>
  <si>
    <t>Ηλεκτρικός πίνακας φωτισμού &amp; κίνησης, επέκτασης κτιρίου ΑΕΡΟΣΤΑΘΜΟΥ, Φ.Ο.10.</t>
  </si>
  <si>
    <t>Ηλεκτρικός πίνακας φωτισμού &amp; κίνησης, επέκτασης κτιρίου ΑΕΡΟΣΤΑΘΜΟΥ, Φ.Ο.11.</t>
  </si>
  <si>
    <t>Ηλεκτρικός πίνακας φωτισμού &amp; κίνησης, επέκτασης κτιρίου ΑΕΡΟΣΤΑΘΜΟΥ, Φ.Ο.12.</t>
  </si>
  <si>
    <t>Ηλεκτρικός πίνακας φωτισμού &amp; κίνησης, επέκτασης κτιρίου ΑΕΡΟΣΤΑΘΜΟΥ, Φ.Ο.13.</t>
  </si>
  <si>
    <t>Ηλεκτρικός πίνακας φωτισμού &amp; κίνησης, επέκτασης κτιρίου ΑΕΡΟΣΤΑΘΜΟΥ, Φ.Ο.14.</t>
  </si>
  <si>
    <t>Ηλεκτρικός πίνακας φωτισμού &amp; κίνησης, επέκτασης κτιρίου ΑΕΡΟΣΤΑΘΜΟΥ, Φ.Ο.15.</t>
  </si>
  <si>
    <t>Ηλεκτρικός πίνακας φωτισμού &amp; κίνησης, επέκτασης κτιρίου ΑΕΡΟΣΤΑΘΜΟΥ, Ε.Φ.Ο.7.</t>
  </si>
  <si>
    <t>Ηλεκτρικός πίνακας φωτισμού &amp; κίνησης, επέκτασης κτιρίου ΑΕΡΟΣΤΑΘΜΟΥ, Ε.Φ.Ο.8.</t>
  </si>
  <si>
    <t>Ηλεκτρικός πίνακας φωτισμού &amp; κίνησης, επέκτασης κτιρίου ΑΕΡΟΣΤΑΘΜΟΥ, Ε.Φ.Ο.9.</t>
  </si>
  <si>
    <t>Ηλεκτρικός πίνακας φωτισμού &amp; κίνησης, επέκτασης κτιρίου ΑΕΡΟΣΤΑΘΜΟΥ, Ε.Φ.Ο.9-1.</t>
  </si>
  <si>
    <t>Ηλεκτρικός πίνακας φωτισμού &amp; κίνησης, επέκτασης κτιρίου ΑΕΡΟΣΤΑΘΜΟΥ, Ε.Φ.Ο.9-2.</t>
  </si>
  <si>
    <t>Ηλεκτρικός πίνακας φωτισμού &amp; κίνησης, επέκτασης κτιρίου ΑΕΡΟΣΤΑΘΜΟΥ, Ε.Φ.Ο.9-3.</t>
  </si>
  <si>
    <t>  Ηλεκτρικός πίνακας φωτισμού &amp; κίνησης, επέκτασης κτιρίου ΑΕΡΟΣΤΑΘΜΟΥ, Ε.Φ.Ο.10.</t>
  </si>
  <si>
    <t>Ηλεκτρικός πίνακας φωτισμού &amp; κίνησης, επέκτασης κτιρίου ΑΕΡΟΣΤΑΘΜΟΥ, Ε.Φ.Ο.11.</t>
  </si>
  <si>
    <t>Ηλεκτρικός πίνακας φωτισμού &amp; κίνησης, επέκτασης κτιρίου ΑΕΡΟΣΤΑΘΜΟΥ, Ε.Φ.Ο.12.</t>
  </si>
  <si>
    <t>Ηλεκτρικός πίνακας φωτισμού &amp; κίνησης, επέκτασης κτιρίου ΑΕΡΟΣΤΑΘΜΟΥ, Ε.Φ.Ο.13.</t>
  </si>
  <si>
    <t>Ηλεκτρικός πίνακας φωτισμού &amp; κίνησης, επέκτασης κτιρίου ΑΕΡΟΣΤΑΘΜΟΥ, Ε.Φ.Ο.14.</t>
  </si>
  <si>
    <t>Ηλεκτρικός πίνακας φωτισμού &amp; κίνησης, επέκτασης κτιρίου ΑΕΡΟΣΤΑΘΜΟΥ, Ε.Φ.Ο.15.</t>
  </si>
  <si>
    <t>Ηλεκτρικός πίνακας φωτισμού &amp; κίνησης, επέκτασης κτιρίου ΑΕΡΟΣΤΑΘΜΟΥ, Ε.Φ.Ο.16.</t>
  </si>
  <si>
    <t>Ηλεκτρικός πίνακας φωτισμού &amp; κίνησης, επέκτασης κτιρίου ΑΕΡΟΣΤΑΘΜΟΥ, Φ.Ι.11.</t>
  </si>
  <si>
    <t>Ηλεκτρικός πίνακας φωτισμού &amp; κίνησης, επέκτασης κτιρίου ΑΕΡΟΣΤΑΘΜΟΥ, Φ.Ι.12.</t>
  </si>
  <si>
    <t>Ηλεκτρικός πίνακας φωτισμού &amp; κίνησης, επέκτασης κτιρίου ΑΕΡΟΣΤΑΘΜΟΥ, Φ.Ι.13.</t>
  </si>
  <si>
    <t>Ηλεκτρικός πίνακας φωτισμού &amp; κίνησης, επέκτασης κτιρίου ΑΕΡΟΣΤΑΘΜΟΥ, Φ.Ι.13-1 έως 13-10.</t>
  </si>
  <si>
    <t>Ηλεκτρικός πίνακας φωτισμού &amp; κίνησης, επέκτασης κτιρίου ΑΕΡΟΣΤΑΘΜΟΥ, Φ.Ι.14.</t>
  </si>
  <si>
    <t>Ηλεκτρικός πίνακας φωτισμού &amp; κίνησης, επέκτασης κτιρίου ΑΕΡΟΣΤΑΘΜΟΥ, Φ.Ι.15.</t>
  </si>
  <si>
    <t>  Ηλεκτρικός πίνακας φωτισμού &amp; κίνησης, επέκτασης κτιρίου ΑΕΡΟΣΤΑΘΜΟΥ, Φ.Ι.16.</t>
  </si>
  <si>
    <t>Ηλεκτρικός πίνακας φωτισμού &amp; κίνησης, επέκτασης κτιρίου ΑΕΡΟΣΤΑΘΜΟΥ, Φ.Ι.17.</t>
  </si>
  <si>
    <t>Ηλεκτρικός πίνακας φωτισμού &amp; κίνησης, επέκτασης κτιρίου ΑΕΡΟΣΤΑΘΜΟΥ, Φ.Ι.19.</t>
  </si>
  <si>
    <t>Ηλεκτρικός πίνακας φωτισμού &amp; κίνησης, επέκτασης κτιρίου ΑΕΡΟΣΤΑΘΜΟΥ, Φ.Ι.21.</t>
  </si>
  <si>
    <t>Ηλεκτρικός πίνακας φωτισμού &amp; κίνησης, επέκτασης κτιρίου ΑΕΡΟΣΤΑΘΜΟΥ, Ε.Φ.Ι.10.</t>
  </si>
  <si>
    <t>Ηλεκτρικός πίνακας φωτισμού &amp; κίνησης, επέκτασης κτιρίου ΑΕΡΟΣΤΑΘΜΟΥ, Ε.Φ.Ι.11.</t>
  </si>
  <si>
    <t>Ηλεκτρικός πίνακας φωτισμού &amp; κίνησης, επέκτασης κτιρίου ΑΕΡΟΣΤΑΘΜΟΥ, Α.Φ.Ι.12.</t>
  </si>
  <si>
    <t>Ηλεκτρικός πίνακας φωτισμού &amp; κίνησης, επέκτασης κτιρίου ΑΕΡΟΣΤΑΘΜΟΥ, Ε.Φ.Ι.13.1 έως 13.10.</t>
  </si>
  <si>
    <t>Ηλεκτρικός πίνακας φωτισμού &amp; κίνησης, επέκτασης κτιρίου ΑΕΡΟΣΤΑΘΜΟΥ, Ε.Φ.Ι.14.</t>
  </si>
  <si>
    <t>Ηλεκτρικός πίνακας φωτισμού &amp; κίνησης, επέκτασης κτιρίου ΑΕΡΟΣΤΑΘΜΟΥ, Ε.Φ.Ι.15.</t>
  </si>
  <si>
    <t>Ηλεκτρικός πίνακας φωτισμού &amp; κίνησης, επέκτασης κτιρίου ΑΕΡΟΣΤΑΘΜΟΥ, Ε.Φ.Ι.15-1.</t>
  </si>
  <si>
    <t>Ηλεκτρικός πίνακας φωτισμού &amp; κίνησης, επέκτασης κτιρίου ΑΕΡΟΣΤΑΘΜΟΥ, Ε.Φ.Ι.16.</t>
  </si>
  <si>
    <t>Ηλεκτρικός πίνακας φωτισμού &amp; κίνησης, επέκτασης κτιρίου ΑΕΡΟΣΤΑΘΜΟΥ, Ε.Φ.Ι.17.</t>
  </si>
  <si>
    <t>Ηλεκτρικός πίνακας φωτισμού &amp; κίνησης, επέκτασης κτιρίου ΑΕΡΟΣΤΑΘΜΟΥ, Ε.Φ.Ι.19.</t>
  </si>
  <si>
    <t>Ηλεκτρικός πίνακας φωτισμού &amp; κίνησης, επέκτασης κτιρίου ΑΕΡΟΣΤΑΘΜΟΥ, Ε.Φ.Ι.21.</t>
  </si>
  <si>
    <t>Ηλεκτρικός πίνακας φωτισμού &amp; κίνησης, επέκτασης κτιρίου ΑΕΡΟΣΤΑΘΜΟΥ, Φ.Υ.1.</t>
  </si>
  <si>
    <t>Ηλεκτρικός πίνακας φωτισμού &amp; κίνησης, επέκτασης κτιρίου ΑΕΡΟΣΤΑΘΜΟΥ, Φ.Υ.2.</t>
  </si>
  <si>
    <t>Ηλεκτρικός πίνακας φωτισμού &amp; κίνησης, επέκτασης κτιρίου ΑΕΡΟΣΤΑΘΜΟΥ, Ε.Φ.Υ.1.</t>
  </si>
  <si>
    <t>Ηλεκτρικός πίνακας φωτισμού &amp; κίνησης, επέκτασης κτιρίου ΑΕΡΟΣΤΑΘΜΟΥ, Ε.Φ.Υ.2.</t>
  </si>
  <si>
    <t>Ηλεκτρικός πίνακας φωτισμού &amp; κίνησης, επέκτασης κτιρίου ΑΕΡΟΣΤΑΘΜΟΥ, Ε.Κ.Δ.3-1.</t>
  </si>
  <si>
    <t>Ηλεκτρικός πίνακας φωτισμού &amp; κίνησης, επέκτασης κτιρίου ΑΕΡΟΣΤΑΘΜΟΥ, Ε.Κ.Δ.3-2.</t>
  </si>
  <si>
    <t>Ηλεκτρικός πίνακας φωτισμού &amp; κίνησης, επέκτασης κτιρίου ΑΕΡΟΣΤΑΘΜΟΥ, Ε.Κ.Δ.3-3.</t>
  </si>
  <si>
    <t>Ηλεκτρικός πίνακας φωτισμού &amp; κίνησης, επέκτασης κτιρίου ΑΕΡΟΣΤΑΘΜΟΥ, Ε.Κ.Δ.3-4.</t>
  </si>
  <si>
    <t>Ηλεκτρικός πίνακας φωτισμού &amp; κίνησης, επέκτασης κτιρίου ΑΕΡΟΣΤΑΘΜΟΥ, Ε.Κ.Δ.3-5.</t>
  </si>
  <si>
    <t>Ηλεκτρικός πίνακας φωτισμού &amp; κίνησης, επέκτασης κτιρίου ΑΕΡΟΣΤΑΘΜΟΥ, Ε.Κ.Δ.4.</t>
  </si>
  <si>
    <t>Ηλεκτρικός πίνακας φωτισμού &amp; κίνησης, επέκτασης κτιρίου ΑΕΡΟΣΤΑΘΜΟΥ, Ε.Κ.Δ.4-2.</t>
  </si>
  <si>
    <t>Ηλεκτρικός πίνακας φωτισμού &amp; κίνησης, επέκτασης κτιρίου ΑΕΡΟΣΤΑΘΜΟΥ, Ε.Κ.Δ.4-3.</t>
  </si>
  <si>
    <t>Ηλεκτρικός πίνακας φωτισμού &amp; κίνησης, επέκτασης κτιρίου ΑΕΡΟΣΤΑΘΜΟΥ, Ε.Κ.Δ.4-4.</t>
  </si>
  <si>
    <t>Ηλεκτρικός πίνακας φωτισμού &amp; κίνησης, επέκτασης κτιρίου ΑΕΡΟΣΤΑΘΜΟΥ, Ε.Κ.Δ.5.</t>
  </si>
  <si>
    <t>Ηλεκτρικός πίνακας φωτισμού &amp; κίνησης, επέκτασης κτιρίου ΑΕΡΟΣΤΑΘΜΟΥ, Ε.Κ.Δ.5-1.</t>
  </si>
  <si>
    <t>Ηλεκτρικός πίνακας φωτισμού &amp; κίνησης, επέκτασης κτιρίου ΑΕΡΟΣΤΑΘΜΟΥ, Ε.Κ.Δ.5-2.</t>
  </si>
  <si>
    <t>  Ηλεκτρικός πίνακας φωτισμού &amp; κίνησης, επέκτασης κτιρίου ΑΕΡΟΣΤΑΘΜΟΥ, Ε.Κ.Δ.5-3.</t>
  </si>
  <si>
    <t>2.971,15</t>
  </si>
  <si>
    <t>1.250,35</t>
  </si>
  <si>
    <t>11,74</t>
  </si>
  <si>
    <t>Σιδερένιες περσίδες εξαερισμού, σταθερές ή αφαιρούμενες, από κοιλοδοκούς και λαμαρίνα γαλβανισμένη στραντζαριστή</t>
  </si>
  <si>
    <t>7,15</t>
  </si>
  <si>
    <t>655</t>
  </si>
  <si>
    <t>444,00</t>
  </si>
  <si>
    <t>330</t>
  </si>
  <si>
    <t>659,00</t>
  </si>
  <si>
    <t>Γκαραζόπορτες χαλύβδινες, ανασυρόμμενες, προβαμμένες, με φεγγίτες, του τύπου THERmaTiTe T150 της RICHARDS WILCOK, ηλεκτροκίνητες</t>
  </si>
  <si>
    <t>450,77</t>
  </si>
  <si>
    <t>Γκαραζόπορτες χαλύβδινες, ανασυρόμμενες, προβαμμένες, με φεγγίτες και ανθρωποθυρίδα, του τύπου THERMATITE T150 της RICHARDS WILCOK, ηλεκτροκίνητες</t>
  </si>
  <si>
    <t>73</t>
  </si>
  <si>
    <t>560,77</t>
  </si>
  <si>
    <t>Σιδερένιες θύρες, ηχομονωτικές 37db, μονόφυλλες, ανοιγόμενες, πλήρεις, του τύπου Victoria 37BL της HUET, των τύπων ΣΗ.03 και ΣΗ.04 της μελέτης</t>
  </si>
  <si>
    <t>416,78</t>
  </si>
  <si>
    <t>Σιδερένιες θύρες, ηχομονωτικές 48db, δίφυλλες, ανοιγόμενες, πλήρεις, του τύπου ISA DX49 της HUET, των τύπων ΣΗ.01 και ΣΗ.02 της μελέτης</t>
  </si>
  <si>
    <t>1.755,38</t>
  </si>
  <si>
    <t>1.703,00</t>
  </si>
  <si>
    <t>Σιδερένια θυρίδα, πυράντοχη ΕΙ 60', μονόφυλλη, ανοιγόμενη, διαστάσεων 1,00 Χ 0,70 m, του τύπου SANCO ISOFIRE</t>
  </si>
  <si>
    <t>201,60</t>
  </si>
  <si>
    <t>417,93</t>
  </si>
  <si>
    <t>585,83</t>
  </si>
  <si>
    <t>59</t>
  </si>
  <si>
    <t>72,06</t>
  </si>
  <si>
    <t>8,59</t>
  </si>
  <si>
    <t>6,40</t>
  </si>
  <si>
    <t>Μεταλλικές κλίμακες και εναέριος διάδρομος, ευθύγραμμες, από κοιλοδοκούς και μορφοσίδηρο</t>
  </si>
  <si>
    <t>5,22</t>
  </si>
  <si>
    <t>Μεταλλική ανεμόσκαλα, με προστατευτικό κλωβό, πλάτους 500 mm, του τύπου ASCO</t>
  </si>
  <si>
    <t>488,18</t>
  </si>
  <si>
    <t>Μεταλλική ανεμόσκαλα, χωρίς προστατευτικό κλωβό, από γαλβανιζέ σιδηροσωλήνες, διαφόρων διατομών, πλάτους 60 cm</t>
  </si>
  <si>
    <t>81,23</t>
  </si>
  <si>
    <t>Τυποποιημένο μεταλλικό χωροδικτύωμα</t>
  </si>
  <si>
    <t>8,00</t>
  </si>
  <si>
    <t>Σιδερένια κιγκλιδώματα από λάμες, ράβδους και κουπαστή από σιδηροσωλήνα 50 mm</t>
  </si>
  <si>
    <t>134</t>
  </si>
  <si>
    <t>64,78</t>
  </si>
  <si>
    <t>Σιδερένια κιγκλιδώματα γαλβανισμένα, από κοιλοδοκούς και ράβδους, ύψους 95 cm περίπου</t>
  </si>
  <si>
    <t>60,48</t>
  </si>
  <si>
    <t>Σιδερένια κιγκλιδώματα, από κοιλοδοκούς και βιομηχανοποιημένη σχάρα, ύψους 100 cm περίπου</t>
  </si>
  <si>
    <t>158,64</t>
  </si>
  <si>
    <t>Σιδερένια τοιχώματα περίφραξης Η/Μ εγκαταστάσεων, από περσίδες και ορθοστάτες από κοιλοδοκούς</t>
  </si>
  <si>
    <t>8,50</t>
  </si>
  <si>
    <t>Κιγκλιδώματα ανοξείδωτα, απο διπλές κουπαστές και ορθοστάτες, απο ανοξείδωτους σωλήνες, ύψους 1,05 m περίπου</t>
  </si>
  <si>
    <t>125</t>
  </si>
  <si>
    <t>57,60</t>
  </si>
  <si>
    <t>Κιγκλιδώματα ανοξείδωτα, απο μονές κουπαστές και ορθοστάτες, απο ανοξείδωτους σωλήνες, ύψους 1,05 m περίπου</t>
  </si>
  <si>
    <t>266</t>
  </si>
  <si>
    <t>24,00</t>
  </si>
  <si>
    <t>51</t>
  </si>
  <si>
    <t>90,72</t>
  </si>
  <si>
    <t>132</t>
  </si>
  <si>
    <t>26,32</t>
  </si>
  <si>
    <t>62</t>
  </si>
  <si>
    <t>100,84</t>
  </si>
  <si>
    <t>Xειρολισθήρες πάνω σε τοίχο, ευθύγραμμοι ή καμπυλωμένοι από σιδηροσωλήνα ανοξείδωτου χάλυβα AISI 304 κυκλικής μορφής, διαμέτρου Φ 44,5/1,5 mm</t>
  </si>
  <si>
    <t>21,60</t>
  </si>
  <si>
    <t>Προστατευτικός σωλήνας δαπέδου, προστασίας επιφανειών, ευθύγραμμος, από σιδηροσωλήνα ανοξείδωτου χάλυβα AISI 304, διαμέτρου Φ 35/1,2 mm</t>
  </si>
  <si>
    <t>620</t>
  </si>
  <si>
    <t>24,30</t>
  </si>
  <si>
    <t>Προμήθεια και τοποθέτηση καθίσματος μπαρ (σκαμπώ), τύπου BIRILLO (Κωδ. 2296)</t>
  </si>
  <si>
    <t>200,00</t>
  </si>
  <si>
    <t>Υαλόθυρες αλουμινίου μονόφυλλες, απλά ανοιγόμενες, από προφίλ αλουμινίου τύπου ALUMIL -σειρά M11000, με κωδικό - τύπο κουφώματος μελέτης ΑΛ.34, ΑΛ.35, ΑΛ.39, ΑΛ.94, ΑΛ.95, ΑΛ.96, ΑΛ.104 και ΑΛ.117</t>
  </si>
  <si>
    <t>75</t>
  </si>
  <si>
    <t>251,64</t>
  </si>
  <si>
    <t>Υαλόθυρες αλουμινίου μονόφυλλες, εσωτερικές, απλά ανοιγόμενες, από προφίλ αλουμινίου, τύπου ALUMIL -σειρά Ρ100, με κωδικό - τύπο κουφώματος μελέτης ΑΛ.58</t>
  </si>
  <si>
    <t>210,60</t>
  </si>
  <si>
    <t>Υαλόθυρες αλουμινίου δίφυλλες, απλά ανοιγόμενες, από προφίλ αλουμινίου, τύπου ALUMIL - σειρά M11000, με κωδικό - τύπο κουφώματος μελέτης ΑΛ.60, ΑΛ.81, ΑΛ.92, ΑΛ.93, ΑΛ.97, ΑΛ.98, ΑΛ.99, ΑΛ.107 και ΑΛ.116</t>
  </si>
  <si>
    <t>326</t>
  </si>
  <si>
    <t>198,72</t>
  </si>
  <si>
    <t>Υαλόθυρες αλουμινίου δίφυλλες, εσωτερικές, απλά ανοιγόμενες, από προφίλ αλουμινίου, τύπου ALUMIL -σειρά Ρ100, με κωδικό - τύπο κουφώματος μελέτης ΑΛ.59</t>
  </si>
  <si>
    <t>149,04</t>
  </si>
  <si>
    <t>Υαλόθυρες αλουμινίου, δίφυλλες, συρόμενες, επάλληλες, από προφίλ αλουμινίου, τύπου ALUMIL - σειρά Μ150000, με κωδικό - τύπο κουφώματος μελέτης ΑΛ.61, αυτόματες - ηλεκτροκίνητες</t>
  </si>
  <si>
    <t>Υαλόθυρες αλουμινίου, εντασσόμενες σε υαλοπετάσματα, δίφυλλες, συρόμενες, από προφίλ αλουμινίου, τύπου ALUMIL - σειρά Μ150000, με κωδικό - τύπο κουφώματος μελέτης ΑΛ.08 και ΑΛ.43, αυτόματες - ηλεκτροκίνητες</t>
  </si>
  <si>
    <t>57</t>
  </si>
  <si>
    <t>Σύστημα απο υαλωτές θύρες (2 συρόμμενα και 2 ανοιγόμενα φύλλα), αυτόματες - ηλεκτροκίνητες, του τύπου SL-BO της GEZE, με κωδικό -τύπο κουφώματος μελέτης ΑΛ.05 και ΑΛ.41</t>
  </si>
  <si>
    <t>123</t>
  </si>
  <si>
    <t>Υαλοστάσια αλουμινίου, μονόφυλλα ή πολύφυλλα, σταθερά, από προφίλ αλουμινίου τύπου ALUMIL - σειρά Μ11000, με κωδικό - τύπο κουφώματος μελέτης ΑΛ.11, ΑΛ.12, ΑΛ.13, ΑΛ.14, ΑΛ.15, ΑΛ.21, ΑΛ.22, ΑΛ.33, ΑΛ.36, ΑΛ.38 και ΑΛ.81</t>
  </si>
  <si>
    <t>183</t>
  </si>
  <si>
    <t>119,88</t>
  </si>
  <si>
    <t>Υαλοστάσια αλουμινίου, μονόφυλλα, προβαλόμενα, (ανοιγόμενο περί άνω οριζόντιο άξονα), τύπου ALUMIL - σειρά Μ11000, με κωδικό - τύπο κουφώματος μελέτης ΑΛ.86</t>
  </si>
  <si>
    <t>216,00</t>
  </si>
  <si>
    <t>Υαλοστάσια αλουμινίου, μονόφυλλα ανοιγόμενα, διπλής ενέργειας (περί οριζόντιο και κατακόρυφο άξονα), τύπου ALUMIL - σειρά Μ11000, με κωδικό - τύπο κουφώματος μελέτης ΑΛ.70, ΑΛ.105, ΑΛ.106, ΑΛ.114, ΑΛ.115 και ΑΛ.118</t>
  </si>
  <si>
    <t>Υαλοστάσια αλουμινίου, μονόφυλλα, στρογγυλά Φ 150 cm, μισό σταθερό - μισό περιστρεφόμενο, τύπου ALUMIL -σειρά M11000, με κωδικό - τύπο κουφώματος μελέτης AΛ.80</t>
  </si>
  <si>
    <t>961,20</t>
  </si>
  <si>
    <t>Υαλοστάσια αλουμινίου, μονόφυλλα, στρογγυλά Φ 80 cm, μισό σταθερό - μισό περιστρεφόμενο, τύπου ALUMIL -σειρά M11000, με κωδικό - τύπο κουφώματος μελέτης ΑΛ.89</t>
  </si>
  <si>
    <t>734,40</t>
  </si>
  <si>
    <t>Υαλοστάσια αλουμινίου, εντασσόμενα σε υαλοπετάσματα, μονόφυλλα, απλά ανοιγόμενα ή ανακλινώμενα (περί κατακόρυφο ή κάτω οριζόντιο άξονα), τύπου ALUMIL</t>
  </si>
  <si>
    <t>183,60</t>
  </si>
  <si>
    <t>Υαλοστάσια αλουμινίου, εντασσόμενα σε υαλοπετάσματα, μονόφυλλα, προβαλλόμενα (ανοιγόμενο, περί άνω οριζόντιο άξονα), τύπου ALUMIL</t>
  </si>
  <si>
    <t>205,20</t>
  </si>
  <si>
    <t>Υαλοστάσια αλουμινίου, δίφυλλα, συρόμενα επάλληλα, τύπου ALUMIL - σειρά M12000, με κωδικό - τύπο κουφώματος μελέτης AΛ.46</t>
  </si>
  <si>
    <t>172,80</t>
  </si>
  <si>
    <t>Υαλοστάσια αλουμινίου, τετράφυλλα, με δύο φύλλα συρόμενα επάλληλα και τα άλλα σταθερά, με σταθερούς φεγγίτες, τύπου ALUMIL - σειρά S400 και Μ11000, με κωδικό - τύπο κουφώματος μελέτης AΛ.87</t>
  </si>
  <si>
    <t>151,20</t>
  </si>
  <si>
    <t>Υαλοστάσια αλουμινίου, τρίφυλλα, πολύφυλλα, με δύο φύλλα συρόμενα επάλληλα και τα άλλα σταθερά, τύπου ALUMIL - σειρά S400, με κωδικό - τύπο κουφώματος μελέτης ΑΛ.40, ΑΛ.88 και ΑΛ.90</t>
  </si>
  <si>
    <t>132,84</t>
  </si>
  <si>
    <t>Υαλοπετάσματα (CURTAIN WALLS) αλουμινίου, επιστέγασης στεγάστρου, τύπου ALUMIL - σειρά Μ6, (με καπάκι)</t>
  </si>
  <si>
    <t>226,80</t>
  </si>
  <si>
    <t>Διαφώτιστες πυραμίδες από προφίλ αλουμινίου, τύπου ALUMIL - σειρά Μ10800</t>
  </si>
  <si>
    <t>Υαλοπετάσματα (CURTAIN WALLS) αλουμινίου, τύπου ALUMIL - σειρά Μ6 - Linear, (με καπάκι στις τραβέρσες και χωρίς καπάκι στα κατακόρυφα)</t>
  </si>
  <si>
    <t>117,72</t>
  </si>
  <si>
    <t>Υαλοπετάσματα (CURTAIN WALLS) αλουμινίου, τύπου ALUMIL - σειρά Μ6, (με καπάκι)</t>
  </si>
  <si>
    <t>Ελαφρά χωρίσματα - διαχωριστικά αλουμινίου, με πανέλλα (πλήρη και υαλωτά τμήματα), τυποποιημένα, του συστήματος τύπου P100 της ALUMIL</t>
  </si>
  <si>
    <t>85</t>
  </si>
  <si>
    <t>237,60</t>
  </si>
  <si>
    <t>114</t>
  </si>
  <si>
    <t>32,40</t>
  </si>
  <si>
    <t>139,32</t>
  </si>
  <si>
    <t>Περσιδωτά πετάσματα όψεων από αλουμίνιο, σταθερά, από οριζόντια προφίλ αλουμινίου</t>
  </si>
  <si>
    <t>545</t>
  </si>
  <si>
    <t>117,00</t>
  </si>
  <si>
    <t>Υαλοπίνακες απλοί επί ξυλίνου ή μεταλλικού σκελετού, διαφανείς, πάχους 5,0 mm</t>
  </si>
  <si>
    <t>Υαλοπίνακες διαφανείς απλοί επί κουφωμάτων αλουμινίου, πάχους 6,0 mm</t>
  </si>
  <si>
    <t>55</t>
  </si>
  <si>
    <t>Διακοσμητική αμμοβολή κρυστάλλων</t>
  </si>
  <si>
    <t>89</t>
  </si>
  <si>
    <t>13,80</t>
  </si>
  <si>
    <t>Υαλοπίνακες ασφαλείας SECURIT πάχους 10 mm</t>
  </si>
  <si>
    <t>104</t>
  </si>
  <si>
    <t>144,00</t>
  </si>
  <si>
    <t>Υαλοπίνακες ασφαλείας (Laminated) αμμοβολής πάχους 12,76 mm, πάνω σε κουφώματα αλουμινίου,</t>
  </si>
  <si>
    <t>181</t>
  </si>
  <si>
    <t>157,36</t>
  </si>
  <si>
    <t>Υαλοπίνακες ασφαλείας (Laminated) διαφανείς, πάχους 12,76 mm, πάνω σε κουφώματα αλουμινίου</t>
  </si>
  <si>
    <t>98</t>
  </si>
  <si>
    <t>133,36</t>
  </si>
  <si>
    <t>Υαλοπίνακες ασφαλείας (Laminated) διαφανείς, πάχους 10,8 mm, πάνω σε κουφώματα</t>
  </si>
  <si>
    <t>67,84</t>
  </si>
  <si>
    <t>Κρύσταλλα ασφαλείας θερμοσκληρυμένα (tempered-τύπου SECURIT), πάχους 8 mm, πάνω σε κουφώματα</t>
  </si>
  <si>
    <t>151</t>
  </si>
  <si>
    <t>65,06</t>
  </si>
  <si>
    <t>Υαλοπίνακες αλεξίσφαιροι διαφανείς, συν. πάχους 10-12 mm περίπου, πάνω σε κουφώματα αλουμινίου</t>
  </si>
  <si>
    <t>121,12</t>
  </si>
  <si>
    <t>37</t>
  </si>
  <si>
    <t>387,00</t>
  </si>
  <si>
    <t>Διπλοί θερμοηχομονωτικοί υαλοπίνακες, αποτελούμενοι από έναν υαλοπίνακα διαφανή πάχους 10 mm, και έναν υαλοπίνακα διαφανή Laminated πάχους 9mm με ενδιάμεσο διάκενο 14mm</t>
  </si>
  <si>
    <t>148,00</t>
  </si>
  <si>
    <t>Διπλοί θερμοηχομονωτικοί υαλοπίνακες, αποτελούμενοι από δύο υαλοπίνακες διαφανείς πάχους 8 mm και πάχους 6 mm, με ενδιάμεσο διάκενο 14 mm</t>
  </si>
  <si>
    <t>86,40</t>
  </si>
  <si>
    <t>Διπλοί θερμοηχομονωτικοί υαλοπίνακες,37dB, με εσωτερικές περσίδες τύπου Pilkington, αποτελούμενοι από έναν υαλοπίνακα διαφανή πάχους 4 mm, και έναν υαλοπίνακα διαφανή Laminated πάχους 8,8 mm με ενδιάμεσο διάκενο 20 mm</t>
  </si>
  <si>
    <t>122</t>
  </si>
  <si>
    <t>369,90</t>
  </si>
  <si>
    <t>Τοπικό σύστημα ανίχνευσης - αυτόματης κατάσβεσης, με φιάλες διοξειδίου του άνθρακα (CO2), αριθμού φιαλών 2χ45Kg.</t>
  </si>
  <si>
    <t>Τοπικό σύστημα ανίχνευσης - αυτόματης κατάσβεσης, με φιάλες διοξειδίου του άνθρακα (CO2), αριθμού φιαλών 3χ45Kg.</t>
  </si>
  <si>
    <t>Τοπικό σύστημα ανίχνευσης - αυτόματης κατάσβεσης, με φιάλες διοξειδίου του άνθρακα (CO2), αριθμού φιαλών 4χ45Kg.</t>
  </si>
  <si>
    <t>Τοπικό σύστημα ανίχνευσης - αυτόματης κατάσβεσης, με φιάλες διοξειδίου του άνθρακα (CO2), αριθμού φιαλών 5χ45Kg.</t>
  </si>
  <si>
    <t>  Τοπικό σύστημα ανίχνευσης - αυτόματης κατάσβεσης, με φιάλες διοξειδίου του άνθρακα (CO2), αριθμού φιαλών 7χ45Kg.</t>
  </si>
  <si>
    <t>Τοπικό σύστημα ανίχνευσης - αυτόματης κατάσβεσης, με φιάλες διοξειδίου του άνθρακα (CO2), αριθμού φιαλών 8χ45Kg.</t>
  </si>
  <si>
    <t>Τοπικό σύστημα ανίχνευσης - αυτόματης κατάσβεσης, με φιάλες διοξειδίου του άνθρακα (CO2), αριθμού φιαλών 10χ45Kg.</t>
  </si>
  <si>
    <t>Τοπικό σύστημα ανίχνευσης - αυτόματης κατάσβεσης, με φιάλες διοξειδίου του άνθρακα (CO2), αριθμού φιαλών 14χ45Kg.</t>
  </si>
  <si>
    <t>Τοπικό σύστημα ανίχνευσης - αυτόματης κατάσβεσης, με φιάλες διοξειδίου του άνθρακα (CO2), αριθμού φιαλών 15χ45Kg.</t>
  </si>
  <si>
    <t>  Τοπικό σύστημα ανίχνευσης - αυτόματης κατάσβεσης, με φιάλες FM-200 (επταφθοριοπροπάνιο), αριθμού φιαλών 1χ8 lt.</t>
  </si>
  <si>
    <t>Τοπικό σύστημα ανίχνευσης - αυτόματης κατάσβεσης, με φιάλες FM-200 (επταφθοριοπροπάνιο), αριθμού φιαλών 1χ16 lt.</t>
  </si>
  <si>
    <t>Τοπικό σύστημα ανίχνευσης - αυτόματης κατάσβεσης, με φιάλες FM-200 (επταφθοριοπροπάνιο), αριθμού φιαλών 1χ28 lt.</t>
  </si>
  <si>
    <t>Τοπικό σύστημα ανίχνευσης - αυτόματης κατάσβεσης, με φιάλες FM-200 (επταφθοριοπροπάνιο), αριθμού φιαλών 1χ51 lt.</t>
  </si>
  <si>
    <t>  Τοπικό σύστημα ανίχνευσης - αυτόματης κατάσβεσης, με φιάλες FM-200 (επταφθοριοπροπάνιο), αριθμού φιαλών 1χ81 lt.</t>
  </si>
  <si>
    <t>12,50</t>
  </si>
  <si>
    <t>Φωτεινός επαναλήπτης αναγγελίας κινδύνου πυρκαϊάς.</t>
  </si>
  <si>
    <t>Φωτεινή αφεσβενόμενη επιγραφή εγκατάστασης κατάσβεσης πυρκαγιάς, όπου αναγράφεται το ειδικό μέσο κατάσβεσης ("STOP FM200" ή "STOP CO2").</t>
  </si>
  <si>
    <t>Σειρήνα ηλεκτρονική, σήμανσης συναγερμού, με ενσωματωμένο φλας, για ταυτόχρονη οπτική και ηχητική ένδειξη.</t>
  </si>
  <si>
    <t>Σειρήνα ηλεκτρονική, σήμανσης συναγερμού, με ενσωματωμένο φλας, για ταυτόχρονη οπτική και ηχητική ένδειξη, στεγανή.</t>
  </si>
  <si>
    <t>Μαγνητική επαφή συγκράτησης θυρών πυρασφάλειας.</t>
  </si>
  <si>
    <t>Κανάλι πλαστικό καλωδίων, επιτοίχιο, διμερές, ενδεικτικού τύπου LEGRAND DLP ή ισοδύναμου, διαστάσεων 150χ50 mm.</t>
  </si>
  <si>
    <t>Σχάρα καλωδίων βαρέως τύπου, από διάτρητη γαλβανισμένη λαμαρίνα εσχαρών, πάχους ελάσματος 1.5mm, ύψους 30mm &amp; πλάτους 100mm.</t>
  </si>
  <si>
    <t>Σχάρα καλωδίων βαρέως τύπου, από διάτρητη γαλβανισμένη λαμαρίνα εσχαρών, πάχους ελάσματος 1.5mm, ύψους 30mm &amp; πλάτους 300mm.</t>
  </si>
  <si>
    <t>Πλαστικός σωλήνας αποχέτευσης από σκληρό P.V.C. σειράς 41, (ΕΛΟΤ 476), διαμέτρου 125 ΜΜ.</t>
  </si>
  <si>
    <t>Πλαστικός σωλήνας αποχέτευσης από σκληρό P.V.C. σειράς 41, (ΕΛΟΤ 476), διαμέτρου 160 ΜΜ.</t>
  </si>
  <si>
    <t>Πλαστικός σωλήνας αποχέτευσης από σκληρό P.V.C. σειράς 41, (ΕΛΟΤ 476), διαμέτρου 200 ΜΜ.</t>
  </si>
  <si>
    <t>Πλαστικός σωλήνας αποχέτευσης από σκληρό P.V.C. σειράς 41, (ΕΛΟΤ 476), διαμέτρου 250 ΜΜ.</t>
  </si>
  <si>
    <t>Πλαστικός σωλήνας αποχέτευσης από σκληρό P.V.C. σειράς 41, (ΕΛΟΤ 476), διαμέτρου 315 ΜΜ.</t>
  </si>
  <si>
    <t>Τσιμεντοσωλήνας ομβρίων υδάτων σε υπάρχον χαντάκι, διαμέτρου 800 ΜΜ.</t>
  </si>
  <si>
    <t>Φρεάτιο επίσκεψης δικτύων αποχέτευσης (ακαθάρτων ή ομβρίων) από σκυρόδεμα, διαστάσεων 40x50cm, βάθος έως 0.5Μ.</t>
  </si>
  <si>
    <t>Φρεάτιο επίσκεψης δικτύων αποχέτευσης (ακαθάρτων ή ομβρίων) από σκυρόδεμα, διαστάσεων 40x50cm, βάθος έως 1.0Μ.</t>
  </si>
  <si>
    <t>Φρεάτιο επίσκεψης δικτύων αποχέτευσης (ακαθάρτων ή ομβρίων) από σκυρόδεμα, διαστάσεων 80x90cm, βάθος έως 1.5Μ.</t>
  </si>
  <si>
    <t>Φρεάτιο τοποθέτησης αντλιών λυμάτων ή ακαθάρτων, από σκυρόδεμα, διαστάσεων 150x150cm, βάθος έως 2.0Μ.</t>
  </si>
  <si>
    <t>112</t>
  </si>
  <si>
    <t>213,27</t>
  </si>
  <si>
    <t>Θυρίδες επίσκεψης, διαστάσεων 900 Χ 1200 cm, του τύπου KNAUF Alu - Top</t>
  </si>
  <si>
    <t>150</t>
  </si>
  <si>
    <t>207,61</t>
  </si>
  <si>
    <t>275</t>
  </si>
  <si>
    <t>354,11</t>
  </si>
  <si>
    <t>Περσίδες αλουμινίου, σταθερές, ηλιοπροστασίας, οριζόντιες (πέργκολα σκιασμού), συστήματος τύπου ALUMIL SOLAR SHADING M5600</t>
  </si>
  <si>
    <t>230,40</t>
  </si>
  <si>
    <t>Περσίδες αλουμινίου, σταθερές, ηλιοπροστασίας, κατακόρυφες, συστήματος τύπου ALUMIL SOLAR SHADING M5600 πλάτους 250 mm</t>
  </si>
  <si>
    <t>Ψευδοροφή, μεταλλικού σκελετού, ημιεμφανούς συστήματος ανάρτησης, επισκέψιμη με πλάκες ορυκτών ινών, τύπου DUNE της ARMSTRONG, διαστάσεων 600 Χ 600 mm και πάχους 15 mm</t>
  </si>
  <si>
    <t>26,60</t>
  </si>
  <si>
    <t>24,78</t>
  </si>
  <si>
    <t>Ψευδοροφή αφανούς συστήματος ανάρτησης, με τσιμεντοσανίδα τύπου Aquapanel της KNAUF πάχους 12,5 mm με αντιανέμιο σύστημα ανάρτησης, του τύπου KNAUF-D282Ε</t>
  </si>
  <si>
    <t>37,65</t>
  </si>
  <si>
    <t>Ηλεκτρική κλειδαριά θύρας.</t>
  </si>
  <si>
    <t xml:space="preserve">  ΗΛΜ62</t>
  </si>
  <si>
    <t xml:space="preserve">  ΗΛΜ29</t>
  </si>
  <si>
    <t xml:space="preserve">  ΚG   </t>
  </si>
  <si>
    <t xml:space="preserve">  ΗΛΜ37</t>
  </si>
  <si>
    <t xml:space="preserve">  ΗΛΜ42</t>
  </si>
  <si>
    <t xml:space="preserve">  ΗΛΜ47</t>
  </si>
  <si>
    <t xml:space="preserve">                </t>
  </si>
  <si>
    <t xml:space="preserve"> 6751.ΥΔΡ</t>
  </si>
  <si>
    <t xml:space="preserve">  Kg   </t>
  </si>
  <si>
    <t xml:space="preserve">   M   </t>
  </si>
  <si>
    <t xml:space="preserve">   ΗΛΜ5</t>
  </si>
  <si>
    <t xml:space="preserve">   ΗΛΜ8</t>
  </si>
  <si>
    <t xml:space="preserve">   Μ   </t>
  </si>
  <si>
    <t xml:space="preserve"> τεμ.  </t>
  </si>
  <si>
    <t xml:space="preserve">  τεμ  </t>
  </si>
  <si>
    <t xml:space="preserve">  ΗΛΜ34</t>
  </si>
  <si>
    <t xml:space="preserve">  ΗΛΜ40</t>
  </si>
  <si>
    <t xml:space="preserve">  Μ2   </t>
  </si>
  <si>
    <t xml:space="preserve">  ΗΛΜ14</t>
  </si>
  <si>
    <t xml:space="preserve"> Τεμ.  </t>
  </si>
  <si>
    <t xml:space="preserve">  ΗΛΜ10</t>
  </si>
  <si>
    <t xml:space="preserve">   ΗΛΜ6</t>
  </si>
  <si>
    <t>Πρίζα TV, διέλευσης (ενδιάμεση) ή τερματική.</t>
  </si>
  <si>
    <t>Τοπικός ενισχυτής σήματος R-TV (ενισχυτής γραμμής).</t>
  </si>
  <si>
    <t>Αποξηλώσεις και αναδιαμόρφωση εξοπλισμού αντικεραυνικής προστασίας, στο υφιστάμενο τμήμα του αεροδρομίου.</t>
  </si>
  <si>
    <t>Αγωγός κυκλικής διατομής, χαλύβδινος θερμά επιψευδαργυρωμένος, κατάλληλος για συλλεκτήριο αγωγό ή αγωγό καθόδου, σύμφωνα με το πρότυπο ΕΛΟΤ-ΕΝ 50164-2, ενδεικτικού τύπου ΕΛΕΜΚΟ 6400010 ή ισοδύναμου, διαμέτρου 10 mm.</t>
  </si>
  <si>
    <t>Αγωγός κυκλικής διατομής, χάλκινος, κατάλληλος για συλλεκτήριο αγωγό ή αγωγό καθόδου, σύμφωνα με το πρότυπο ΕΛΟΤ-ΕΝ 50164-2, ενδεικτικού τύπου ΕΛΕΜΚΟ 6420008 ή ισοδύναμου, διαμέτρου 8 mm.</t>
  </si>
  <si>
    <t>Στήριγμα, κατάλληλο για κατακόρυφη τοποθέτηση χάλκινης ή χαλύβδινης ταινίας, χαλύβδινο θερμά επιψευδαργυρωμένο, σύμφωνα με το πρότυπο ΕΛΟΤ-ΕΝ 50164-4, ενδεικτικού τύπου ΕΛΕΜΚΟ 6103015 ή ισοδύναμου.</t>
  </si>
  <si>
    <t>  Στήριγμα συλλεκτήριων αγωγών για μονωμένα ή στεγανοποιημένα δώματα ή δώματα με επικάλυψη βότσαλου, σύμφωνα με το πρότυπο ΕΛΟΤ-ΕΝ 50164-4, ενδεικτικού τύπου ΕΛΕΜΚΟ 6130104 ή ισοδύναμου.</t>
  </si>
  <si>
    <t>Σφικτήρας "Τ" και διασταυρώσεως, χαλύβδινος, θερμά επιψευδαργυρωμένος, κατάλληλος για σύνδεση αγωγών Φ8-10mm εντός και εκτός του εδάφους, σύμφωνα με το πρότυπο ΕΛΟΤ-ΕΝ 50164-1, ενδεικτικού τύπου ΕΛΕΜΚΟ 6201808 ή ισοδύναμου.</t>
  </si>
  <si>
    <t>Σφικτήρας "Τ" και διασταυρώσεως, χαλύβδινος, θερμά επιψευδαργυρωμένος, κατάλληλος για σύνδεση αγωγών Φ8-10mm με ταινία πλάτους έως 60mm, εντός και εκτός του εδάφους, σύμφωνα με το πρότυπο ΕΛΟΤ-ΕΝ 50164-1, ενδεικτικού τύπου ΕΛΕΜΚΟ 6208040 ή ισοδύναμου.</t>
  </si>
  <si>
    <t>Σφιγκτήρας διακλάδωσης ή διασταύρωσης, χάλκινος, για σύσφιξη ταινιών πλάτους 30mm, σύμφωνα με το πρότυπο ΕΛΟΤ-ΕΝ 50164-1.</t>
  </si>
  <si>
    <t>Ακίδα ορειχάλκινη επινικελωμένη, κατάλληλη για στήριξη σε οριζόντια επιφάνεια, διαστάσεων Φ30χ1000mm, σύμφωνα με το πρότυπο ΕΛΟΤ-ΕΝ 50164-2, ενδεικτικού τύπου ΕΛΕΜΚΟ 6421100 ή ισοδύναμου.</t>
  </si>
  <si>
    <t>Ακίδα χάλκινη, κατάλληλη για στήριξη σε κατακόρυφη επιφάνεια, διαστάσεων Φ16χ1500mm, σύμφωνα με το πρότυπο ΕΛΟΤ-ΕΝ 50164-2, ενδεικτικού τύπου ΕΛΕΜΚΟ 6421215 ή ισοδύναμου.</t>
  </si>
  <si>
    <t>Σύνδεση αγωγού καθόδου με θεμελιακή γείωση.</t>
  </si>
  <si>
    <t>Ανελκυστήρας ατόμων, υδραυλικός, κτιρίου ΑΜΑΞΟΣΤΑΣΙΟΥ.</t>
  </si>
  <si>
    <t>Ανελκυστήρας ατόμων, υδραυλικός, κτιρίου ΑΕΡΟΣΤΑΘΜΟΥ, (ΑΝ-1).</t>
  </si>
  <si>
    <t>Ανελκυστήρας ατόμων, υδραυλικός, κτιρίου ΑΕΡΟΣΤΑΘΜΟΥ, (ΑΝ-2).</t>
  </si>
  <si>
    <t>Ανελκυστήρας ατόμων, υδραυλικός, κτιρίου ΑΕΡΟΣΤΑΘΜΟΥ, (ΑΝ-3).</t>
  </si>
  <si>
    <t>Μονάδα</t>
  </si>
  <si>
    <t>A.T.</t>
  </si>
  <si>
    <t>Είδος Εργασίας</t>
  </si>
  <si>
    <t>Ποσότητα</t>
  </si>
  <si>
    <t>Τιμή Μονάδας (€)</t>
  </si>
  <si>
    <t xml:space="preserve">Δαπάνη </t>
  </si>
  <si>
    <t>Μερική</t>
  </si>
  <si>
    <t>Ολική</t>
  </si>
  <si>
    <t>1</t>
  </si>
  <si>
    <t>Εκθάμνωση εδάφους ή εκρίζωση δενδρυλλίων περιμέτρου κορμού μέχρι 0,25 m</t>
  </si>
  <si>
    <t>m2</t>
  </si>
  <si>
    <t>4,10</t>
  </si>
  <si>
    <t>2</t>
  </si>
  <si>
    <t>Γενικές εκσκαφές σε έδαφος γαιώδες-ημιβραχώδες για την δημιουργία υπογείων κλπ χώρων, χωρίς την καθαρή μεταφορά των προϊόντων εκσκαφής</t>
  </si>
  <si>
    <t>m3</t>
  </si>
  <si>
    <t>3,50</t>
  </si>
  <si>
    <t>3</t>
  </si>
  <si>
    <t>Γενικές εκσκαφές σε έδαφος βραχώδες, χωρίς την καθαρή μεταφορά των προϊόντων εκσκαφής σε εδάφη βραχώδη, εκτός από γρανιτικά-κροκαλοπαγή χωρίς χρήση εκρηκτικών υλών</t>
  </si>
  <si>
    <t>23,00</t>
  </si>
  <si>
    <t>4</t>
  </si>
  <si>
    <t>Εκσκαφή θεμελίων και τάφρων χωρίς τη χρήση μηχανικών μέσων, χωρίς την καθαρή μεταφορά των προϊόντων εκσκαφής σε εδάφη γαιώδη-ημιβραχώδη</t>
  </si>
  <si>
    <t>17,30</t>
  </si>
  <si>
    <t>5</t>
  </si>
  <si>
    <t>Προσαύξηση τιμών εκσκαφών βάθους μεγαλύτερου των 2,00 m για τις γενικές εκσκαφές</t>
  </si>
  <si>
    <t>0,60</t>
  </si>
  <si>
    <t>6</t>
  </si>
  <si>
    <t>Πρόσθετη αποζημίωση πλαγίων μεταφορών υλικών επίχωσης</t>
  </si>
  <si>
    <t>1,80</t>
  </si>
  <si>
    <t>7</t>
  </si>
  <si>
    <t>Εξυγιαντικές στρώσεις με θραυστό υλικό λατομείου</t>
  </si>
  <si>
    <t>18,40</t>
  </si>
  <si>
    <t>8</t>
  </si>
  <si>
    <t>4,60</t>
  </si>
  <si>
    <t>9</t>
  </si>
  <si>
    <t>Φορτοεκφόρτωση προϊόντων εκσκαφών με μηχανικά μέσα</t>
  </si>
  <si>
    <t>1,20</t>
  </si>
  <si>
    <t>10</t>
  </si>
  <si>
    <t>Φορτοεκφόρτωση προϊόντων εκσκαφών χωρίς χρήση μηχανικών μέσων, με την διάστρωση των προϊόντων μετά την εκφόρτωση</t>
  </si>
  <si>
    <t>5,80</t>
  </si>
  <si>
    <t>11</t>
  </si>
  <si>
    <t>Καθαρή μεταφορά προϊόντων εκσκαφών και κατεδαφίσεων με αυτοκίνητο</t>
  </si>
  <si>
    <t>m3.km</t>
  </si>
  <si>
    <t>0,40</t>
  </si>
  <si>
    <t>12</t>
  </si>
  <si>
    <t>Πλήρωση προϊόντων εκσκαφής στο χώρο απόθεσης με φυτική γη</t>
  </si>
  <si>
    <t>ΟΔΟ 1620</t>
  </si>
  <si>
    <t>12.000</t>
  </si>
  <si>
    <t>1,83</t>
  </si>
  <si>
    <t>13</t>
  </si>
  <si>
    <t>Πλήρωση επιφανειών κτιρίου (ζαρντινιερών, παρτεριών, νησίδων κ.λπ.), με μίγμα κηπευτικού χώματος</t>
  </si>
  <si>
    <t>ΠΡΣ 1710</t>
  </si>
  <si>
    <t>35,82</t>
  </si>
  <si>
    <t>14</t>
  </si>
  <si>
    <t>ΑΤΟΕ 2236</t>
  </si>
  <si>
    <t>Γραμμικά στραγγιστήρια από διάτρητους πλαστικούς σωλήνες με περίβλημα γεωυφάσματος με διάτρητους σωλήνες D 200 mm</t>
  </si>
  <si>
    <t>ΥΔΡ 6620.4</t>
  </si>
  <si>
    <t>m</t>
  </si>
  <si>
    <t>630</t>
  </si>
  <si>
    <t>19,60</t>
  </si>
  <si>
    <t>Καθαιρέσεις πλινθοδομών</t>
  </si>
  <si>
    <t>28,80</t>
  </si>
  <si>
    <t>Καθαίρεση μεμονωμένων στοιχείων κατασκευών από οπλισμένο σκυρόδεμα, με εφαρμογή συνήθων μεθόδων καθαίρεσης</t>
  </si>
  <si>
    <t>80,60</t>
  </si>
  <si>
    <t>Καθαίρεση μεμονωμένων στοιχείων κατασκευών από οπλισμένο σκυρόδεμα, συνήθων κατασκευών, όπως τμημάτων πλακών, τοιχωμάτων, προβόλων κλπ ή διανοίξεις οπών σε αυτά, με εφαρμογή τεχνικών μή διαταραγμένης κοπής</t>
  </si>
  <si>
    <t>m*cm (dm2)</t>
  </si>
  <si>
    <t>20,00</t>
  </si>
  <si>
    <t>Καθαίρεση πλακοστρώσεων δαπέδων παντός τύπου και οιουδήποτε πάχους χωρίς να καταβάλλεται προσοχή για την εξαγωγή ακεραίων πλακών</t>
  </si>
  <si>
    <t>Καθαίρεση επιστρώσεων τοίχων παντός τύπου χωρίς να καταβάλλεται προσοχή για την εξαγωγή ακεραίων πλακών</t>
  </si>
  <si>
    <t>200</t>
  </si>
  <si>
    <t>820,00</t>
  </si>
  <si>
    <t>50</t>
  </si>
  <si>
    <t>Διάνοιξη οπών, φωλεών, ή ανοιγμάτων σε πλινθοδομές, για οπές επιφανείας έως 0,05 m2</t>
  </si>
  <si>
    <t>τεμ</t>
  </si>
  <si>
    <t>8,10</t>
  </si>
  <si>
    <t>Διάνοιξη οπών, φωλεών, ή ανοιγμάτων σε πλινθοδομές, για οπές επιφανείας άνω των 0,05 m2 και έως 0,12 m2</t>
  </si>
  <si>
    <t>11,60</t>
  </si>
  <si>
    <t>Διάνοιξη οπών, φωλεών, ή ανοιγμάτων σε πλινθοδομές, για ανοίγματα επιφανείας άνω των 2,00 m2 και έως 2,50 m2</t>
  </si>
  <si>
    <t>20</t>
  </si>
  <si>
    <t>57,50</t>
  </si>
  <si>
    <t>Διάνοιξη αυλακιού σε πλινθοδομή, για πλάτος αυλακιού έως 0,10 m</t>
  </si>
  <si>
    <t>100</t>
  </si>
  <si>
    <t>7,00</t>
  </si>
  <si>
    <t>700,00</t>
  </si>
  <si>
    <t>Διάνοιξη αυλακιού σε πλινθοδομή, για πλάτος αυλακιού άνω των 0,10 m και έως 0,20 m</t>
  </si>
  <si>
    <t>Διάνοιξη οπής ή φωλιάς σε άοπλο σκυρόδεμα για πάχος σκυροδέματος έως 0,15 m</t>
  </si>
  <si>
    <t>30</t>
  </si>
  <si>
    <t>34,60</t>
  </si>
  <si>
    <t>Διάνοιξη οπής ή φωλιάς σε άοπλο σκυρόδεμα για πάχος σκυροδέματος 0,16 έως 0,25 m</t>
  </si>
  <si>
    <t>46,00</t>
  </si>
  <si>
    <t>Αποξήλωση ξυλίνων ή σιδηρών κουφωμάτων</t>
  </si>
  <si>
    <t>350</t>
  </si>
  <si>
    <t>Καθαίρεση ψευδοροφών κάθε τύπου</t>
  </si>
  <si>
    <t>16</t>
  </si>
  <si>
    <t>Καθαίρεση μεταλλικών κατασκευών</t>
  </si>
  <si>
    <t>kg</t>
  </si>
  <si>
    <t>40.000</t>
  </si>
  <si>
    <t>0,30</t>
  </si>
  <si>
    <t>17</t>
  </si>
  <si>
    <t>Αποξηλώσεις τοιχοπετασμάτων για τοιχοπετάσματα με αμφίπλευρη επένδυση γυψοσανίδας</t>
  </si>
  <si>
    <t>400</t>
  </si>
  <si>
    <t>18</t>
  </si>
  <si>
    <t>Καθαίρεση του φλοιού των εκ σκυροδέματος στοιχείων (πλακών, δοκών, τοιχωμάτων, υποστυλωμάτων, θεμελίων κ.λπ.) και αποκάλυψη του σιδηρού οπλισμού</t>
  </si>
  <si>
    <t>8,65</t>
  </si>
  <si>
    <t>Διανοίξεις αρμών (εγκοπή), σε πλάκες σκυροδέματος, επί εδάφους, πλάτους 10 mm και βάθους 15 mm</t>
  </si>
  <si>
    <t>Μεμονωμένες καθαιρέσεις οπλισμένου σκυροδέματος, κάθε τύπου (κατηγορίας) και οποιουδήποτε πάχους, με τις επικαλύψεις τους, με προσοχή</t>
  </si>
  <si>
    <t>21</t>
  </si>
  <si>
    <t>Καθαίρεση μαρμάρινων υπαρχόντων στοιχείων (βαθμίδων, ποδιών παραθύρων, επιστέψεις στηθαίων κ.λπ.) από πλάκες οποιωνδήποτε διαστάσεων και πάχους</t>
  </si>
  <si>
    <t>5,76</t>
  </si>
  <si>
    <t>22</t>
  </si>
  <si>
    <t>Καθαίρεση μόνωσης δώματος και πλακών επικάλυψης, άνευ προσοχής, κάθε τύπου και οποιουδήποτε πάχους</t>
  </si>
  <si>
    <t>12,30</t>
  </si>
  <si>
    <t>6,20</t>
  </si>
  <si>
    <t>24</t>
  </si>
  <si>
    <t>Αποξήλωση, φύλαξη, καθαρισμός και επανατοποθέτηση μεταλλικών ψευδοροφών απο λωρίδες αλουμινίου αναρτημένων κατακορύφως κατά την διατομή (ανοικτού τύπου)</t>
  </si>
  <si>
    <t>10,00</t>
  </si>
  <si>
    <t>Ικριώματα σιδηρά σωληνωτά</t>
  </si>
  <si>
    <t>Επενδύσεις πρόσοψης ικριωμάτων</t>
  </si>
  <si>
    <t>Γαρμπιλοδέματα των 250 kg τσιμέντου ανά m3</t>
  </si>
  <si>
    <t>540</t>
  </si>
  <si>
    <t>85,10</t>
  </si>
  <si>
    <t>Προμήθεια, μεταφορά επί τόπου, διάστρωση και συμπύκνωση σκυροδέματος με χρήση αντλίας ή πυργογερανού για κατασκευές από σκυρόδεμα κατηγορίας C12/15</t>
  </si>
  <si>
    <t>1.500</t>
  </si>
  <si>
    <t>86,30</t>
  </si>
  <si>
    <t>Προμήθεια, μεταφορά επί τόπου, διάστρωση και συμπύκνωση σκυροδέματος με χρήση αντλίας ή πυργογερανού για κατασκευές από σκυρόδεμα κατηγορίας C16/20</t>
  </si>
  <si>
    <t>97,80</t>
  </si>
  <si>
    <t>Ψευδοροφή ηχομονωτική αφανούς συστήματος ανάρτησης, με γυψοσανίδα κοινή σε δύο στρώσεις, τύπου KNAUF-D112 (GKB) πάχους 12,5 mm, με ηχομονωτικό σύστημα ανάρτησης και ηχομόνωση</t>
  </si>
  <si>
    <t>49,48</t>
  </si>
  <si>
    <t>Ψευδοροφή ηχομονωτική, χωρίς ανάρτηση (επένδυση οροφής), με γυψοσανίδα κοινή σε μία στρώση, τύπου KNAUF - D112 (GKB) πάχους 18 mm και ηχομόνωση</t>
  </si>
  <si>
    <t>39,80</t>
  </si>
  <si>
    <t>Διαμόρφωση εσοχής φωτισμού, πάνω σε ψευδοροφές γυψοσανίδας τύπου KNAUF</t>
  </si>
  <si>
    <t>497</t>
  </si>
  <si>
    <t>420</t>
  </si>
  <si>
    <t>25,00</t>
  </si>
  <si>
    <t>Ψευδοροφή από αδιάτρητες λωρίδες αλουμινίου και κλειστό αρμό, πλάτους λωρίδων 225 mm τύπου Luxalon 225C - Linear Ceiling</t>
  </si>
  <si>
    <t>46,18</t>
  </si>
  <si>
    <t>Ψευδοροφή από αδιάτρητες λωρίδες αλουμινίου και κλειστό αρμό, πλάτους λωρίδων 200 mm του τύπου MULTIPANEL 180B της Luxalon</t>
  </si>
  <si>
    <t>3.504</t>
  </si>
  <si>
    <t>47,23</t>
  </si>
  <si>
    <t>Ψευδοροφή μεταλλική ανοικτού τύπου, με κάθετες λάμες αλουμινίου, ύψους 15 cm, του τύπου Lamelle ALL 150 της INTERNA</t>
  </si>
  <si>
    <t>31,35</t>
  </si>
  <si>
    <t>Στεγανωτικές επιστρώσεις με τσιμεντοειδή υλικά</t>
  </si>
  <si>
    <t>3,70</t>
  </si>
  <si>
    <t>Φράγματα υδρατμών από συνθετικά υλικά με φύλλα πολυαιθυλενίου πάχους 0,40 mm</t>
  </si>
  <si>
    <t>0,90</t>
  </si>
  <si>
    <t>Θερμομόνωση τοίχων με πλάκες από αφρώδη εξηλασμένη πολυστερίνη</t>
  </si>
  <si>
    <t>558</t>
  </si>
  <si>
    <t>10,40</t>
  </si>
  <si>
    <t>8,71</t>
  </si>
  <si>
    <t>Στεγανοποίηση επιφανειών από σκυρόδεμα ή τσιμεντοκονίαμα με προεργασία με στεγανοποιητικό τσιμεντοειδές επίχρισμα, τύπου CERESIT - CR65 της CERESIT, με προεργασία</t>
  </si>
  <si>
    <t>559</t>
  </si>
  <si>
    <t>29,58</t>
  </si>
  <si>
    <t>Στεγάνωση ζαρντινιερών, με στεγανωτική μεμβράνη και διπλή στρώση γεωυφασμάτων</t>
  </si>
  <si>
    <t>28,07</t>
  </si>
  <si>
    <t>Στεγανοποίηση, κατακορύφων επιφανειών υπογείου (περιμετρικά τοιχώματα), με μεβράνη FPO πάχους 2,0 mm, τύπου Sikaplan WP 2200-20HL και αποστραγγιστικά φύλλα τύπου Enkadrain B10/1-25</t>
  </si>
  <si>
    <t>43,76</t>
  </si>
  <si>
    <t>31,78</t>
  </si>
  <si>
    <t>360</t>
  </si>
  <si>
    <t>35,58</t>
  </si>
  <si>
    <t>40,35</t>
  </si>
  <si>
    <t>19,27</t>
  </si>
  <si>
    <t>Στερέωση (πάκτωση) και σφράγιση της άκρης των στεγανοποιητικών μεμβρανών, πάνω σε στηθαία, τοίχους κ.λπ, με ειδική μεταλλική διατομή και με μαστίχη</t>
  </si>
  <si>
    <t>15,02</t>
  </si>
  <si>
    <t>Θερμο-ηχομόνωση με πλάκες ορυκτοβάμβακα</t>
  </si>
  <si>
    <t>12,70</t>
  </si>
  <si>
    <t>Μόνωση οριζοντίων ή κατακορύφων επιφανειών (επένδυση), με διπλή στρώση απο πλάκες πετροβάμβακα συνολικού πάχους 10 (5+5) cm και διάτρητη λαμαρίνα, με μηχανική στερέωση</t>
  </si>
  <si>
    <t>52,05</t>
  </si>
  <si>
    <t>Θερμική μόνωση δομικών στοιχείων, με πλάκες πετροβάμβακα πάχους 5 cm με επένδυση μαύρου υαλουφάσματος, του τύπου ISOVER EP, με μηχανική στερέωση</t>
  </si>
  <si>
    <t>13,97</t>
  </si>
  <si>
    <t>Θερμική μόνωση μεταλλικών επιφανειών (δώμα), με πλάκες πετροβάμβακα πάχους 10 cm και βάρους 150 kg/m3</t>
  </si>
  <si>
    <t>136</t>
  </si>
  <si>
    <t>22,82</t>
  </si>
  <si>
    <t>Θερμική μόνωση μεταλλικών επιφανειών (δώμα), με πλάκες πετροβάμβακα πάχους 5 cm και βάρους 150 kg/m3</t>
  </si>
  <si>
    <t>11,53</t>
  </si>
  <si>
    <t>14,45</t>
  </si>
  <si>
    <t>1.020</t>
  </si>
  <si>
    <t>28,06</t>
  </si>
  <si>
    <t>Σφράγιση οριζοντίων αρμών διαστολής, πλάτους 100 mm και βάθους 50 mm, με ειδικό υλικό πολυουρεθανικής βάσης, τύπου Sikaflex 11 FC της SIKA και με κορδόνι</t>
  </si>
  <si>
    <t>77,02</t>
  </si>
  <si>
    <t>15,73</t>
  </si>
  <si>
    <t>Σφράγιση εξωτερικών ή εσωτερικών, κατακόρυφων ή οριζοντίων αρμών διαστολής, πλάτους 100 mm, με ειδικό λάστιχο, τύπου SIP 125/60 της ACP</t>
  </si>
  <si>
    <t>30,34</t>
  </si>
  <si>
    <t>21,61</t>
  </si>
  <si>
    <t>Θερμική μόνωση οριζοντίων επιφανειών (δαπέδων κ.λπ.) με πλάκες από αφρώδη εξηλασμένη πολυστερίνη κλειστών κυψελών (με πατούρα), πάχους 5 cm, του τύπου FLOORMATE 500-A της DOW</t>
  </si>
  <si>
    <t>95</t>
  </si>
  <si>
    <t>16,80</t>
  </si>
  <si>
    <t>Θερμική μόνωση οριζοντίων επιφανειών, με πλάκες αφρώδους γυαλιού, πάχους 15 cm, του τύπου FOAMGLAS T4</t>
  </si>
  <si>
    <t>103,98</t>
  </si>
  <si>
    <t>Σύστημα θερμικής μόνωσης εξωτερικού περιβλήματος, με πλάκες από διογκωμένη πολυστερίνη και ακρυλικό επίχρισμα, του συστήματος τύπου STO THERM CLASSIC</t>
  </si>
  <si>
    <t>61,65</t>
  </si>
  <si>
    <t>67</t>
  </si>
  <si>
    <t>55,16</t>
  </si>
  <si>
    <t>Πόμολα (knobs) με κλειδαριά, με ένδειξη κατάληψης χώρου W.C., τύπου MERONI (Νο 12), από ανοξείδωτο χάλυβα</t>
  </si>
  <si>
    <t>50,30</t>
  </si>
  <si>
    <t>221</t>
  </si>
  <si>
    <t>37,00</t>
  </si>
  <si>
    <t>Χειρολαβή (μπάρα) πανικού και κλειδαριά πανικού, μονόφυλλης θύρας, δηλαδή, προμήθεια και προσκόμιση επί τόπου του έργου μίας χειρολαβής πανικού, τύπου CISA, Nο 59605 και Νο 43662-35 αντίστοιχα</t>
  </si>
  <si>
    <t>166,96</t>
  </si>
  <si>
    <t>Χειρολαβή (μπάρα) πανικού (σετ) και κλειδαριά πανικού, δίφυλλης θύρας, δηλαδή, προμήθεια και προσκόμιση επί τόπου του έργου δύο χειρολαβών πανικού, τύπου CISA No 59605, No 43600-30 (με ντίζες) και 43632-35 (πρωτεύων φύλλο), αντίστοιχα</t>
  </si>
  <si>
    <t>301,96</t>
  </si>
  <si>
    <t>500,00</t>
  </si>
  <si>
    <t>379</t>
  </si>
  <si>
    <t>148,40</t>
  </si>
  <si>
    <t>Stop δαπέδου, για θυρόφυλλα, τύπου VIOMETAL</t>
  </si>
  <si>
    <t>306</t>
  </si>
  <si>
    <t>5,00</t>
  </si>
  <si>
    <t>Επίτοιχη ή αναρτημένη φωτεινή πινακίδα μίας όψης</t>
  </si>
  <si>
    <t>40</t>
  </si>
  <si>
    <t>900,00</t>
  </si>
  <si>
    <t>Επίτοιχη ή επίθυρη πινακίδα αλουμινίου</t>
  </si>
  <si>
    <t>60</t>
  </si>
  <si>
    <t>1.700,00</t>
  </si>
  <si>
    <t>Φωτεινή πινακίδα αναρτημένη ή πρόβολος δύο όψεων από ανοξέιδωτο μέταλλο και plexiglas (Β2)</t>
  </si>
  <si>
    <t>138</t>
  </si>
  <si>
    <t>650,00</t>
  </si>
  <si>
    <t>Αυτοκόλλητο σήμα τύπου Φ2</t>
  </si>
  <si>
    <t>68</t>
  </si>
  <si>
    <t>Ειδική πινακίδα με χάρτη και οθόνες PLASMA, H1</t>
  </si>
  <si>
    <t>2.000,00</t>
  </si>
  <si>
    <t>Μεταλλικός σκελετός στήριξης στοιχείων σήμανσης κτιρίου</t>
  </si>
  <si>
    <t>Συγκρότημα μεταλλικών σταθερών καθισμάτων με τραπέζι (4+1)</t>
  </si>
  <si>
    <t>120</t>
  </si>
  <si>
    <t>1.310,00</t>
  </si>
  <si>
    <t>Συγκρότημα μεταλλικών σταθερών καθισμάτων με τραπέζι (3+1)</t>
  </si>
  <si>
    <t>Συγκρότημα δύο μεταλλικών σταθερών καθισμάτων</t>
  </si>
  <si>
    <t>560,00</t>
  </si>
  <si>
    <t>Εκσκαφή σε έδαφος γαιώδες -ημιβραχώδες</t>
  </si>
  <si>
    <t>ΟΔΟ 1123Α</t>
  </si>
  <si>
    <t>2.000</t>
  </si>
  <si>
    <t>7,61</t>
  </si>
  <si>
    <t>ΟΔΟ 1133Α</t>
  </si>
  <si>
    <t>8.000</t>
  </si>
  <si>
    <t>13,60</t>
  </si>
  <si>
    <t>Καθαίρεση ολόσωμων περιφράξεων</t>
  </si>
  <si>
    <t>700</t>
  </si>
  <si>
    <t>23,70</t>
  </si>
  <si>
    <t>Καθαίρεση οπλισμένων σκυροδεμάτων</t>
  </si>
  <si>
    <t>22,10</t>
  </si>
  <si>
    <t>Προμήθεια δανείων, δάνεια θραυστών επίλεκτων υλικών λατομείου Κατηγ. Ε4</t>
  </si>
  <si>
    <t>ΟΔΟ 1510</t>
  </si>
  <si>
    <t>20.000</t>
  </si>
  <si>
    <t>12,31</t>
  </si>
  <si>
    <t>Κατασκευή επιχωμάτων</t>
  </si>
  <si>
    <t>ΟΔΟ 1530</t>
  </si>
  <si>
    <t>0,94</t>
  </si>
  <si>
    <t>Πλήρωση νησίδων με φυτική γη</t>
  </si>
  <si>
    <t>2,01</t>
  </si>
  <si>
    <t>Γεωύφασμα διαχωρισμού υλικών</t>
  </si>
  <si>
    <t>1,65</t>
  </si>
  <si>
    <t>Εκθάμνωση εδάφους ή εκρίζωση δενδρυλλίων περιμέτρου κορμού 0,26 - 0,40 m</t>
  </si>
  <si>
    <t>Υπόβαση οδοστρωσίας, Υπόβαση πάχους 0,10 m (Π.Τ.Π. Ο-150)</t>
  </si>
  <si>
    <t>ΟΔΟ 3111 Β</t>
  </si>
  <si>
    <t>80.000</t>
  </si>
  <si>
    <t>Βάση οδοστρωσίας, Βάση πάχους 0,10 m (Π.Τ.Π. Ο-155)</t>
  </si>
  <si>
    <t>ΟΔΟ 3211Β</t>
  </si>
  <si>
    <t>Κατασκευή ερεισμάτων</t>
  </si>
  <si>
    <t>ΟΔΟ 3311Β</t>
  </si>
  <si>
    <t>5.000</t>
  </si>
  <si>
    <t>21,05</t>
  </si>
  <si>
    <t>Κοπή ασφαλτ/δέματος</t>
  </si>
  <si>
    <t>3.000</t>
  </si>
  <si>
    <t>0,86</t>
  </si>
  <si>
    <t>Εκσκαφή-φρεζάρισμα ασφαλτικού οδοστρώματος, βάθους έως 6 cm</t>
  </si>
  <si>
    <t>ΟΔΟ 1132</t>
  </si>
  <si>
    <t>10.000</t>
  </si>
  <si>
    <t>1,29</t>
  </si>
  <si>
    <t>Ασφαλτική προεπάλειψη</t>
  </si>
  <si>
    <t>ΟΔΟ 4110</t>
  </si>
  <si>
    <t>1,08</t>
  </si>
  <si>
    <t>Ασφαλτική συγκολλητική επάλειψη</t>
  </si>
  <si>
    <t>ΟΔΟ 4120</t>
  </si>
  <si>
    <t>60.000</t>
  </si>
  <si>
    <t>0,36</t>
  </si>
  <si>
    <t>Ασφαλτική στρώση βάσης (Π.Τ.Π. Α260), Βάση πάχους 0,05 m</t>
  </si>
  <si>
    <t>ΟΔΟ 4321Β</t>
  </si>
  <si>
    <t>Ασφαλτική ισοπεδωτική στρώση μεταβλ. πάχους (Π.Τ.Π. Α265)</t>
  </si>
  <si>
    <t>ΟΔΟ 4421Β</t>
  </si>
  <si>
    <t>t</t>
  </si>
  <si>
    <t>Διάνοιξη τάφρου σε έδαφος γιαώδες - ημιβραχώδες</t>
  </si>
  <si>
    <t>ΟΔΟ 1212</t>
  </si>
  <si>
    <t>8,33</t>
  </si>
  <si>
    <t>Διάνοιξη τάφρου σε έδαφος βραχώδες</t>
  </si>
  <si>
    <t>ΟΔΟ 1220</t>
  </si>
  <si>
    <t>11,26</t>
  </si>
  <si>
    <t>Πρόσθετη τιμή λόγω δυσχερειών των εκσκαφών από Ο.Κ.Ω.</t>
  </si>
  <si>
    <t>ΥΔΡ 6087</t>
  </si>
  <si>
    <t>2,61</t>
  </si>
  <si>
    <t>Σκυρόδεμα κατηγορίας C12/15 (Β10 ή Β15), άοπλο C12/15 (Β10) ρείθρων, τάφρων κλπ</t>
  </si>
  <si>
    <t>ΟΔΟ 2531</t>
  </si>
  <si>
    <t>75,20</t>
  </si>
  <si>
    <t>Σκυρόδεμα κατηγορίας C12/15 (Β10 ή Β15), C12/15 (Β10) κοιτοστρώσεων, περιβλημάτων αγωγών, εξομαλυντικών στρώσεων κλπ</t>
  </si>
  <si>
    <t>4.000</t>
  </si>
  <si>
    <t>ΟΔΟ 2532</t>
  </si>
  <si>
    <t>1.200</t>
  </si>
  <si>
    <t>81,80</t>
  </si>
  <si>
    <t>Σκυρόδεμα κατηγορίας C16/20, C16/20 μικροκατασκευών (φρεατίων, ορθογωνικών τάφρων κλπ)</t>
  </si>
  <si>
    <t>121,00</t>
  </si>
  <si>
    <t>Σκυρόδεμα κατηγορίας C20/25, C20/25 ρείθρων, επενδεδυμένων τάφρων, διαμόρφωσης πυθμένα</t>
  </si>
  <si>
    <t>ΟΔΟ 2522</t>
  </si>
  <si>
    <t>500</t>
  </si>
  <si>
    <t>85,80</t>
  </si>
  <si>
    <t>Σκυρόδεμα κατηγορίας C20/25, C20/25 μικροκατασκευών</t>
  </si>
  <si>
    <t>ΟΔΟ 2551</t>
  </si>
  <si>
    <t>124,30</t>
  </si>
  <si>
    <t>Σιδηροί οπλισμοί, Σιδηρούς οπλισμός St ΙΙΙ (S500) ή St IV (S500) εκτός υπογείων έργων</t>
  </si>
  <si>
    <t>ΟΔΟ 2612</t>
  </si>
  <si>
    <t>1,10</t>
  </si>
  <si>
    <t>Χυτοσιδηρά καλύμματα φρεατίων, σχάρες υπονόμων</t>
  </si>
  <si>
    <t>ΥΔΡ 6752</t>
  </si>
  <si>
    <t>Πρόχυτα κράσπεδα 0.15x0,30 m από σκυρόδεμα</t>
  </si>
  <si>
    <t>ΟΔΟ 2921</t>
  </si>
  <si>
    <t>6,70</t>
  </si>
  <si>
    <t>Αγωγοί ομβρίων από προκατασκευασμένους πρεσσαριστούς τσιμεντοσωλήνες C16/20 (Β15), Άοπλος πρεσσαριστός τσιμεντοσωλήνας Φ0,20 m</t>
  </si>
  <si>
    <t>ΟΔΟ 2883</t>
  </si>
  <si>
    <t>13,10</t>
  </si>
  <si>
    <t>Αγωγοί ομβρίων από προκατασκευασμένους πρεσσαριστούς τσιμεντοσωλήνες C16/20 (Β15), Άοπλος πρεσσαριστός τσιμεντοσωλήνας Φ0,30 m</t>
  </si>
  <si>
    <t>300</t>
  </si>
  <si>
    <t>16,00</t>
  </si>
  <si>
    <t>Αγωγοί ομβρίων από προκατασκευασμένους πρεσσαριστούς τσιμεντοσωλήνες C16/20 (Β15), Άοπλος πρεσσαριστός τσιμεντοσωλήνας Φ0,40 m</t>
  </si>
  <si>
    <t>26,00</t>
  </si>
  <si>
    <t>Αγωγοί ομβρίων από προκατασκευασμένους πρεσσαριστούς τσιμεντοσωλήνες C16/20 (Β15), Άοπλος πρεσσαριστός τσιμεντοσωλήνας Φ0,50 m</t>
  </si>
  <si>
    <t>ΟΔΟ 2884</t>
  </si>
  <si>
    <t>33,60</t>
  </si>
  <si>
    <t>40,00</t>
  </si>
  <si>
    <t>ΟΔΟ 2885</t>
  </si>
  <si>
    <t>61,70</t>
  </si>
  <si>
    <t>1.000</t>
  </si>
  <si>
    <t>87,80</t>
  </si>
  <si>
    <t>Αγωγοί από οπλισμένους τσιμεντοσωλήνες τύπου καμπάνας, Αγωγός Φ0,40 m της ΣΕΙΡΑΣ 100</t>
  </si>
  <si>
    <t>ΟΔΟ 2888</t>
  </si>
  <si>
    <t>42,90</t>
  </si>
  <si>
    <t>Αγωγοί από οπλισμένους τσιμεντοσωλήνες τύπου καμπάνας, Αγωγός Φ0,60 m της ΣΕΙΡΑΣ 100</t>
  </si>
  <si>
    <t>62,70</t>
  </si>
  <si>
    <t>Αγωγοί από οπλισμένους τσιμεντοσωλήνες τύπου καμπάνας, Αγωγός Φ0,80 m της ΣΕΙΡΑΣ 75</t>
  </si>
  <si>
    <t>92,40</t>
  </si>
  <si>
    <t>Αγωγοί από οπλισμένους τσιμεντοσωλήνες τύπου καμπάνας, Αγωγός Φ1,00 m της ΣΕΙΡΑΣ 75</t>
  </si>
  <si>
    <t>145,20</t>
  </si>
  <si>
    <t>Αγωγοί από οπλισμένους τσιμεντοσωλήνες τύπου καμπάνας, Αγωγός Φ1,20 m της ΣΕΙΡΑΣ 75</t>
  </si>
  <si>
    <t>215,50</t>
  </si>
  <si>
    <t>Σωλήνες PVC 6 atm, Σωλήνες PVC Φ250</t>
  </si>
  <si>
    <t>ΥΔΡ 6620.5</t>
  </si>
  <si>
    <t>24,80</t>
  </si>
  <si>
    <t>Σωλήνες PVC 6 atm, Σωλήνες PVC Φ315</t>
  </si>
  <si>
    <t>ΥΔΡ 6620.8</t>
  </si>
  <si>
    <t>38,95</t>
  </si>
  <si>
    <t>Σωλήνες PVC 6 atm, Σωλήνες PVC Φ400</t>
  </si>
  <si>
    <t>ΥΔΡ 6620.9</t>
  </si>
  <si>
    <t>61,90</t>
  </si>
  <si>
    <t>Φρεάτια αποστράγγισης και αποχέτευσης ομβρίων, Φρεάτιο υδροσυλλογής τύπου Φ1 Ν (ΠΚΕ)</t>
  </si>
  <si>
    <t>ΟΔΟ 2548</t>
  </si>
  <si>
    <t>399,80</t>
  </si>
  <si>
    <t>Φρεάτια αποστράγγισης και αποχέτευσης ομβρίων, Φρεάτιο υδροσυλλογής μεταξύ πρανών (ΠΚΕ)</t>
  </si>
  <si>
    <t>535,15</t>
  </si>
  <si>
    <t>Φρεάτια αποστράγγισης και αποχέτευσης ομβρίων, Φρεάτιο επίσκεψης υπονόμου τύπου Φ10 (D=40 ή 60) (ΠΚΕ)</t>
  </si>
  <si>
    <t>993,00</t>
  </si>
  <si>
    <t>Φρεάτια αποστράγγισης και αποχέτευσης ομβρίων, Φρεάτιο επίσκεψης υπονόμου τύπου Φ10 (D=80) (ΠΚΕ)</t>
  </si>
  <si>
    <t>1.341,15</t>
  </si>
  <si>
    <t>Φρεάτια αποστράγγισης και αποχέτευσης ομβρίων, Φρεάτιο επίσκεψης υπονόμου τύπου Φ11 (D=100 ) (ΠΚΕ)</t>
  </si>
  <si>
    <t>1.805,40</t>
  </si>
  <si>
    <t>Φρεάτια αποστράγγισης και αποχέτευσης ομβρίων, Φρεάτιο επίσκεψης υπονόμου τύπου Φ12 (D=120 ) (ΠΚΕ)</t>
  </si>
  <si>
    <t>2.579,20</t>
  </si>
  <si>
    <t>Yψηλή περίφραξη από γαλβανισμένο συρματόπλεγμα</t>
  </si>
  <si>
    <t>ΥΔΡ 6812</t>
  </si>
  <si>
    <t>97,00</t>
  </si>
  <si>
    <t>Θύρες πεζών μεταλλικές ανοιγόμενες</t>
  </si>
  <si>
    <t>5,50</t>
  </si>
  <si>
    <t>Συρόμενες μεταλλικές θύρες, με μηχανισμό αυτόματου ανοίγματος</t>
  </si>
  <si>
    <t>Επιχώματα με κοκκώδες υλικό της ΠΤΠ 0150 κάτω από τα πεζοδρόμια</t>
  </si>
  <si>
    <t>ΟΔΟ 3121Β</t>
  </si>
  <si>
    <t>24,10</t>
  </si>
  <si>
    <t>Επιχώματα ζώνης αγωγών από θραυστά υλικά λατομείου, της ΠΤΠ 0150 με μεταφορά</t>
  </si>
  <si>
    <t>ΥΔΡ 6068</t>
  </si>
  <si>
    <t>Διάστρωση και εγκιβωτισμός σωληνών με άμμο λατομείου</t>
  </si>
  <si>
    <t>ΥΔΡ 6069</t>
  </si>
  <si>
    <t>Ελασματοφόρο συρματόπλεγμα</t>
  </si>
  <si>
    <t>43</t>
  </si>
  <si>
    <t>Aυτόνομη συσκευή αντλίας θερμότητας διαιρούμενου τύπου (split - unit), για ψύξη και θέρμανση, ολικής ψυκτικής και θερμαντικής απόδοσης αντίστοιχα 3.800/720 Kcal/H, (τύπος Ζ).</t>
  </si>
  <si>
    <t>Aυτόνομη συσκευή αντλίας θερμότητας διαιρούμενου τύπου (split - unit), για ψύξη και θέρμανση, ολικής ψυκτικής και θερμαντικής απόδοσης αντίστοιχα 3.550/830 Kcal/H, (τύπος Η).</t>
  </si>
  <si>
    <t>Aυτόνομη συσκευή αντλίας θερμότητας διαιρούμενου τύπου (split - unit), για ψύξη και θέρμανση, ολικής ψυκτικής και θερμαντικής απόδοσης αντίστοιχα 3.600/380 Kcal/H, (τύπος Ι).</t>
  </si>
  <si>
    <t>Aυτόνομη συσκευή αντλίας θερμότητας διαιρούμενου τύπου (split - unit), για ψύξη και θέρμανση, ολικής ψυκτικής και θερμαντικής απόδοσης αντίστοιχα 3.450/880 Kcal/H, (τύπος Κ).</t>
  </si>
  <si>
    <t>Aυτόνομη συσκευή αντλίας θερμότητας διαιρούμενου τύπου (split - unit), για ψύξη και θέρμανση, ολικής ψυκτικής και θερμαντικής απόδοσης αντίστοιχα 3.190/300 Kcal/H, (τύπος Μ).</t>
  </si>
  <si>
    <t>Aυτόνομη συσκευή αντλίας θερμότητας διαιρούμενου τύπου (split - unit), για ψύξη και θέρμανση, ολικής ψυκτικής και θερμαντικής απόδοσης αντίστοιχα 3.491/584 Kcal/H, (τύπος Ν).</t>
  </si>
  <si>
    <t>Eπιστρώσεις δαπέδων με ειδικές πλάκες τσιμέντου, διαστάσεων 40Χ40 cm και πάχους 3,5 cm, με γραμμικές ή φολιδωτές προεξοχές (ειδικές πλάκες τυφλών), γκρί ή κίτρινου χρώματος</t>
  </si>
  <si>
    <t>239</t>
  </si>
  <si>
    <t>24,14</t>
  </si>
  <si>
    <t>Eπιστρώσεις δαπέδων με τεχνητές βοτσαλόπλακες (από φυσικά βότσαλα), διαστάσεων 40 Χ 40 cm και πάχους 4 cm,</t>
  </si>
  <si>
    <t>23,08</t>
  </si>
  <si>
    <t>696</t>
  </si>
  <si>
    <t>45,34</t>
  </si>
  <si>
    <t>Επιστρώσεις δαπέδων με κεραμικά πλακίδια ανυάλωτα αντιολισθητικά (με γραμμικές ή φολιδωτές προεξοχές) διαστάσεων 20 Χ 20 cm και πάχους 8,3 mm του τύπου LOGES Padana Ιταλίας (ειδικά τεμάχια τυφλών)</t>
  </si>
  <si>
    <t>66</t>
  </si>
  <si>
    <t>119,90</t>
  </si>
  <si>
    <t>65,10</t>
  </si>
  <si>
    <t>Επιστρώσεις δαπέδων με κεραμικά πλακίδια, πλήρους μάζας (porcelanato tutta masa) διαστάσεων 40 Χ 40 cm του τύπου Pietre Tatami Pr 02 της MIRAGE</t>
  </si>
  <si>
    <t>407</t>
  </si>
  <si>
    <t>60,42</t>
  </si>
  <si>
    <t>Επιστρώσεις δαπέδων με κεραμικά πλακίδια, πλήρους μάζας (porcelanato tutta masa) διαστάσεων 60 Χ 120 cm του τύπου Pietre Tatami Pr 02 της MIRAGE</t>
  </si>
  <si>
    <t>492</t>
  </si>
  <si>
    <t>94,96</t>
  </si>
  <si>
    <t>36,92</t>
  </si>
  <si>
    <t>238</t>
  </si>
  <si>
    <t>66,23</t>
  </si>
  <si>
    <t>Επενδύσεις τοίχων με πλακίδια κεραμικά οξύμαχα, διαστάσεων 20 Χ 20 cm και πάχους 6 mm, του τύπου Β asis 1 της Agrob - Buchtal</t>
  </si>
  <si>
    <t>57,48</t>
  </si>
  <si>
    <t>Επιστρώσεις χαμηλών στηθαίων, ποδιών παραθύρων κ.λπ., με πατητό τσιμεντοκονίαμα, πάχους 2,5 cm, με προσθήκη LATEX και ίνες πολυπροπυλενίου</t>
  </si>
  <si>
    <t>39</t>
  </si>
  <si>
    <t>19,87</t>
  </si>
  <si>
    <t>ΟΔΟ 2653</t>
  </si>
  <si>
    <t>25,60</t>
  </si>
  <si>
    <t>Στύλοι πινακίδων, Στύλος πινακίδων από γαλβανισμένο σιδηροσωλήνα Φ 3''</t>
  </si>
  <si>
    <t>49,85</t>
  </si>
  <si>
    <t>4,76</t>
  </si>
  <si>
    <t>Αναλάμπων φανός επισήμανσης κινδύνου</t>
  </si>
  <si>
    <t>ΗΛΜ 108</t>
  </si>
  <si>
    <t>47,60</t>
  </si>
  <si>
    <t>Διαγράμμιση οδοστρώματος, Τελική Διαγράμμιση Οδοστρώματος με υλικό υψηλής αντοχής και αντανακλαστικότητας</t>
  </si>
  <si>
    <t>5,75</t>
  </si>
  <si>
    <t>Σήμανση οδοστρώματος, βέλη κατεύθυνσης (οποιασδήποτε κατεύθυνσης, απλής ή πολλαπλής) και νούμερα θέσης, με χρώμα Reflex</t>
  </si>
  <si>
    <t>18,67</t>
  </si>
  <si>
    <t>Σήμανση οδοστρώματος, θέση ΑΜΚ με χρώμα Reflex</t>
  </si>
  <si>
    <t>27,20</t>
  </si>
  <si>
    <t>Α/Α</t>
  </si>
  <si>
    <t>Επιστρώσεις δαπέδων με κατώφλια και περιζώματα (μπορντούρες) από μάρμαρο σκληρό, όμοιο με τα υφιστάμενα (προέλευσης Διονύσου) λευκό, λειοτριμένα και στιλβωμένα, πάχους 3 cm</t>
  </si>
  <si>
    <t>76</t>
  </si>
  <si>
    <t>Περιθώρια (σοβατεπιά) από μάρμαρο σκληρό, όμοιο με τα υφιστάμενα (προέλευσης Διονύσου), λευκό λειοτριμένα και στιλβωμένα πάχους 2 cm, πλάτους 7 cm</t>
  </si>
  <si>
    <t>1.090</t>
  </si>
  <si>
    <t>11,00</t>
  </si>
  <si>
    <t>Περιθώρια (σοβατεπιά) από μάρμαρο σκληρό, όμοιο με τα υφιστάμενα (προέλευσης Διονύσου), λευκό λειοτριμένα και στιλβωμένα πάχους 1 cm, πλάτους 7 cm</t>
  </si>
  <si>
    <t>8,80</t>
  </si>
  <si>
    <t>Περιθώρια (σοβατεπιά) από μάρμαρο σκληρό, όμοιο με τα υφιστάμενα (προέλευσης Διονύσου), λευκό λειοτριμένα και στιλβωμένα πάχους 1 cm, πλάτους 18 cm</t>
  </si>
  <si>
    <t>17,60</t>
  </si>
  <si>
    <t>Περιθώρια (σοβατεπιά) από μάρμαρο σκληρό, προέλευσης Καβάλας, λευκό, λειοτριμένα και στιλβωμένα πάχους 2 cm, πλάτους 10 cm</t>
  </si>
  <si>
    <t>684</t>
  </si>
  <si>
    <t>12,38</t>
  </si>
  <si>
    <t>340,72</t>
  </si>
  <si>
    <t>Ποδιές παραθύρων από μάρμαρο σκληρό, προέλευσης Διονύσου, λευκό, λειοτριμένες και στιλβωμένες, πάχους 3 cm, πλάτους μέχρι 35 cm και μήκους έως 2,00 m</t>
  </si>
  <si>
    <t>238,72</t>
  </si>
  <si>
    <t>638</t>
  </si>
  <si>
    <t>210,00</t>
  </si>
  <si>
    <t>Επενδύσεις βαθμίδων μήκους μέχρι 2,00 m με πλάκες μαρμάρου σκληρού, προέλευσης Καβάλας, λευκό, (λειοτριμένες και στιλβωμένες), των βατήρων πλάτους έως 35 cm και πάχους 3 cm, των μετώπων πλάτους έως 17 cm και πάχους 2 cm, ευθειών ή λοξών</t>
  </si>
  <si>
    <t>34,85</t>
  </si>
  <si>
    <t>609</t>
  </si>
  <si>
    <t>261,13</t>
  </si>
  <si>
    <t>Επενδύσεις με σκαλομέρια, από μάρμαρο σκληρό, προέλευσης Διονύσου, λευκό, λειοτριμένα και στιλβωμένα πάχους 2 cm και πλάτους έως 10 cm, από δύο ορθογωνικά τεμάχια (κλιμακωτά)</t>
  </si>
  <si>
    <t>802</t>
  </si>
  <si>
    <t>61,02</t>
  </si>
  <si>
    <t>Επενδύσεις με σκαλομέρια, από μάρμαρο σκληρό, προέλευσης Καβάλας, λευκό, λειοτριμένα και στιλβωμένα πάχους 2 cm και πλάτους 10 cm από δύο ορθογωνικά τεμάχια (κλιμακωτά)</t>
  </si>
  <si>
    <t>354</t>
  </si>
  <si>
    <t>14,37</t>
  </si>
  <si>
    <t>52</t>
  </si>
  <si>
    <t>312,22</t>
  </si>
  <si>
    <t>285,30</t>
  </si>
  <si>
    <t>Πάγκοι εργασίας από μάρμαρο σκληρό όμοιο με τα υφιστάμενα, (προέλευσης Διονύσου), λευκό, πάχους 3 cm και πλάτους 45 cm με κούτελα (μετώπες) ύψους 5 cm</t>
  </si>
  <si>
    <t>265,50</t>
  </si>
  <si>
    <t>Πάγκοι νιπτήρων από μάρμαρο σκληρό, προέλευσης Διονύσου, λευκό, πάχους 3 cm και πλάτους μέχρι 60 cm, με κούτελο (μετώπη) και πλάτη από το ίδιο μάρμαρο, ύψους 22 cm και 13 cm αντίστοιχα και πάχους 2 cm και τρύπες οβάλ ή κυκλικές για την τοποθέτηση νιπτήρων</t>
  </si>
  <si>
    <t>210</t>
  </si>
  <si>
    <t>383,33</t>
  </si>
  <si>
    <t>Επενδύσεις στεγών και δαπέδων με συνθετική ξυλεία με κόντρα πλακέ θαλάσσης πάχους 20 mm</t>
  </si>
  <si>
    <t>31,10</t>
  </si>
  <si>
    <t>Επένδυση επιφανειών σκελετών γενικά (υπερυψωμένου δαπέδου κ.λπ.), με ινοσανίδες (M.D.F.) πάχους 25 ΜΜ</t>
  </si>
  <si>
    <t>23,57</t>
  </si>
  <si>
    <t>Επένδυση επιφανειών σκελετών γενικά, με ινοσανίδες (M.D.F.) πάχους 16 mm</t>
  </si>
  <si>
    <t>19,06</t>
  </si>
  <si>
    <t>110</t>
  </si>
  <si>
    <t>51,73</t>
  </si>
  <si>
    <t>Σοβατεπιά πλάτους 5 έως 8 cm, πάχους τουλάχιστον 12 mm, από ξυλεία λάρτζινη</t>
  </si>
  <si>
    <t>Δάπεδο ξύλινο εξωτερικού χώρου (Deck), τύπου EXTERPARK, από λωρίδες ξυλείας Iroko, πάνω σε σκελετό με ειδικά στηρίγματα</t>
  </si>
  <si>
    <t>128</t>
  </si>
  <si>
    <t>142,00</t>
  </si>
  <si>
    <t>Θύρες μονόφυλλες, ηχομονωτικές 37-40 db, ανοιγόμενες, πλήρεις, με μεταλλική κάσσα και ξύλινα θυρόφυλλα (φαινοπλαστικά φύλλα),του τύπου WM STAR ACOUSTIC της SANCO, των τύπων ΞΗ.01, ΞΗ.02, ΞΗ.03 και ΞΗ.06 της μελέτης</t>
  </si>
  <si>
    <t>270</t>
  </si>
  <si>
    <t>675,53</t>
  </si>
  <si>
    <t>Θύρες δίφυλλες, ηχομονωτικές 37-40 db, ανοιγόμενες, πλήρεις, με μεταλλική κάσσα και ξύλινα θυρόφυλλα (φαινοπλαστικά φύλλα),του τύπου WM STAR ACOUSTIC της SANCO, των τύπων ΞΗ.04, ΞΗ.05 και ΞΗ.07 της μελέτης</t>
  </si>
  <si>
    <t>798,58</t>
  </si>
  <si>
    <t>Θυρόφυλλα, πρεσσαριστά, κόντρα -πλακέ, επενδεδυμένα με φαινοπλαστικά φύλλα (φορμάϊκα)</t>
  </si>
  <si>
    <t>531</t>
  </si>
  <si>
    <t>180,60</t>
  </si>
  <si>
    <t>Πέργκολες και παρεμφερείς κατασκευές, από διατομές σύνθετης συγκολλητής ξυλείας (laminated wood), τύπου ΑΒΕΞ, ευθύγραμμων διατομών, πλήρως διαμορφωμένων και βερνικωμένων</t>
  </si>
  <si>
    <t>1.650,46</t>
  </si>
  <si>
    <t>33,89</t>
  </si>
  <si>
    <t>Συρτάρια για κουζινοντούλαπα επιφάνειας έως 0,20 m2</t>
  </si>
  <si>
    <t>56</t>
  </si>
  <si>
    <t>Πάγκος από άκαυστη φορμάικα τύπου DUROPAL</t>
  </si>
  <si>
    <t>20,80</t>
  </si>
  <si>
    <t>Ερμάρια κουζίνας δαπέδου μή τυποποιημένα</t>
  </si>
  <si>
    <t>35</t>
  </si>
  <si>
    <t>230,00</t>
  </si>
  <si>
    <t>Ερμάρια κουζίνας τοίχου κρεμαστα μή τυποποιημένα</t>
  </si>
  <si>
    <t>34</t>
  </si>
  <si>
    <t>196,00</t>
  </si>
  <si>
    <t>Συρτάρια ερμαρίων, από μοριοσανίδες (νοβοπάν) επενδεδυμένες με μελαμίνη</t>
  </si>
  <si>
    <t>38,34</t>
  </si>
  <si>
    <t>Συρτάρια ερμαρίων, από μοριοσανίδες (νοβοπάν) επενδεδυμένες με μελαμίνη και το μέτωπο με καπλαμά</t>
  </si>
  <si>
    <t>Συρταριέρα ξύλινη πάγκων εργασίας, σταθερή, αποτελούμενη από 4 συρτάρια και ένα συρτάρι μολυβοθήκη, διαστάσεων 40Χ70Χ60 cm</t>
  </si>
  <si>
    <t>187,56</t>
  </si>
  <si>
    <t>35,53</t>
  </si>
  <si>
    <t>92,25</t>
  </si>
  <si>
    <t>Ξύλινα, χαμηλά ερμάρια, βάθους 60cm και ύψους 90cm, από ινοσανίδες MDF, πάχους 19 mm με αμφίπλευρη επένδυση καπλαμά</t>
  </si>
  <si>
    <t>248,40</t>
  </si>
  <si>
    <t>Ξύλινα, κρεμαστά ερμάρια κουζίνας, βάθους μέχρι 35 cm και ύψους 75 cm, από ινοσανίδες (M.D.F.) πάχους 19 mm με αμφίπλευρη επένδυση καπλαμά</t>
  </si>
  <si>
    <t>211,68</t>
  </si>
  <si>
    <t>Ξύλινα, ψηλά ερμάρια, εντοιχισμένα, βάθους έως 95 cm, με φύλλα από ινοσανίδα (M.D.F) πάχους 19 mm, επενδεδυμένα με μελαμίνη</t>
  </si>
  <si>
    <t>87</t>
  </si>
  <si>
    <t>171,27</t>
  </si>
  <si>
    <t>6.570,36</t>
  </si>
  <si>
    <t>Προκατασκευασμένο "κουβούκλιο" (τοιχώματα-οροφή) απο fiberglass (πολυεστέρα), βιομηχανικής κατασκευής, τύπου Marinter, διαστάσεων 3,00Χ1,35Χ2,20 m, με δύο ανοιγόμενα τμήματα-θύρες και δύο πάγκους συναλλαγής</t>
  </si>
  <si>
    <t>12.060,00</t>
  </si>
  <si>
    <t>Προμήθεια και τοποθέτηση συνόλου, χαμηλού ερμαρίου -πάγκου εργασίας πολυεστερικής κατασκευής, για ΑΜΕΑ, τύπου Ε0925,2-150 της ΜΑRINTER, μήκους 2,50 περίπου, του τύπου Π.03 της μελέτης,</t>
  </si>
  <si>
    <t>8.460,36</t>
  </si>
  <si>
    <t>6.120,36</t>
  </si>
  <si>
    <t>810,00</t>
  </si>
  <si>
    <t>Σύνολο ξύλινου τραπεζιού χώρου Vip's, απο ινοσανίδες (MDF) επενδεδυμένες με καπλαμά ευγενούς ξυλείας, βερνικωμένο, ύψους 40 cm</t>
  </si>
  <si>
    <t>675,00</t>
  </si>
  <si>
    <t>5.400,00</t>
  </si>
  <si>
    <t>Σύνολο ξύλινου επίπλου TV χώρου Vip's, απο ινοσανίδες (MDF) επενδεδυμένες με καπλαμά ευγενούς ξυλείας, βερνικωμένο, μήκους 3,67 m</t>
  </si>
  <si>
    <t>1.620,00</t>
  </si>
  <si>
    <t>9,00</t>
  </si>
  <si>
    <t>Σύνολο κατασκευής πάγκου σερβιρίσματος, μικτής ιδιοκατασκευής, πλάτους 70 cm, ύψους 1,15 m</t>
  </si>
  <si>
    <t>179,46</t>
  </si>
  <si>
    <t>Κατασκευή υπερθύρων, προβόλων κλπ με σιδηροδοκούς μεμονωμένες, ύψους ή πλευράς 8 - 16 cm</t>
  </si>
  <si>
    <t>2,20</t>
  </si>
  <si>
    <t>Κατασκευή υπερθύρων, προβόλων κλπ με πολλαπλές σιδηροδοκούς, ύψους ή πλευράς 8 - 16 cm</t>
  </si>
  <si>
    <t>2,30</t>
  </si>
  <si>
    <t>Κατασκευή υπερθύρων, προβόλων κλπ με σιδηροδοκούς μεμονωμένες, ύψους ή πλευράς άνω των 16 cm</t>
  </si>
  <si>
    <t>Φέροντα στοιχεία από σιδηροδοκούς ή κοιλοδοκούς ύψους ή πλευράς έως 160 mm</t>
  </si>
  <si>
    <t>2,40</t>
  </si>
  <si>
    <t>Φέροντα στοιχεία από σιδηροδοκούς ή κοιλοδοκούς ύψους ή πλευράς &gt;160 mm</t>
  </si>
  <si>
    <t>2,50</t>
  </si>
  <si>
    <t>Σιδερένιες κατασκευές από γαλβανιζέ κοίλους δοκούς και μορφοσίδηρο, οποιασδήποτε μορφής και διατομής (ύψους ή πλευράς) έως 160 mm, ευθύγραμμες, συνδεδεμένες μεταξύ τους ή με οποιοδήποτε στοιχείο της κατασκευής</t>
  </si>
  <si>
    <t>2,70</t>
  </si>
  <si>
    <t>3,20</t>
  </si>
  <si>
    <t>Xαλύβδινες ηλεκτροπρεσσαριστές σχάρες τύπου ΗΚΠ-A' ΓΑΙΑ της ASCO, για δάπεδο</t>
  </si>
  <si>
    <t>190,64</t>
  </si>
  <si>
    <t>Xαλύβδινες ηλεκτροπρεσσαριστές σχάρες τύπου ΗΚΠ-A' ΣΤΕΡΟΠΗ της ASCO, για διαδρόμους κυκλοφορίας συντηρητών κ.λπ.</t>
  </si>
  <si>
    <t>260,64</t>
  </si>
  <si>
    <t>Κάσσες ανάρτησης θυροφύλλων από γαλβανισμένη λαμαρίνα</t>
  </si>
  <si>
    <t>5,20</t>
  </si>
  <si>
    <t>Μεταλλικές θύρες, τυποποιημένες, βιομηχανικής προέλευσης</t>
  </si>
  <si>
    <t>184,00</t>
  </si>
  <si>
    <t>Θύρες μεταλλικές πυρασφαλείας, ανοιγόμενες, μονόφυλλες χωρίς φεγγίτη, κλάσης πυραντίστασης 30 min</t>
  </si>
  <si>
    <t>49</t>
  </si>
  <si>
    <t>253,00</t>
  </si>
  <si>
    <t>Θύρες μεταλλικές πυρασφαλείας, ανοιγόμενες, μονόφυλλες χωρίς φεγγίτη, κλάσης πυραντίστασης 60 min</t>
  </si>
  <si>
    <t>124</t>
  </si>
  <si>
    <t>288,00</t>
  </si>
  <si>
    <t>Θύρες μεταλλικές πυρασφαλείας, ανοιγόμενες, δίφυλλες χωρίς φεγγίτη, κλάσης πυραντίστασης 60 min</t>
  </si>
  <si>
    <t>322,00</t>
  </si>
  <si>
    <t>Θύρες μεταλλικές πυρασφαλείας, ανοιγόμενες, δίφυλλες με φεγγίτη από πυρίμαχο οπλισμένο κρύσταλλο, κλάσης πυραντίστασης 60 min</t>
  </si>
  <si>
    <t>414,00</t>
  </si>
  <si>
    <t>2.107,50</t>
  </si>
  <si>
    <t>2.346,20</t>
  </si>
  <si>
    <t xml:space="preserve"> </t>
  </si>
  <si>
    <t>Σιδηροσωλήνας μαύρος με ραφή, ISO-MEDIUM βαρύς (πράσινη ετικέτα), πάχους 2.65mm &amp; διαμέτρο 1/2 INS.</t>
  </si>
  <si>
    <t xml:space="preserve">   ΗΛΜ4</t>
  </si>
  <si>
    <t>Σιδηροσωλήνας μαύρος με ραφή, ISO-MEDIUM βαρύς (πράσινη ετικέτα), πάχους 2.65mm &amp; διαμέτρο 3/4 INS.</t>
  </si>
  <si>
    <t>Σιδηροσωλήνας μαύρος με ραφή, ISO-MEDIUM βαρύς (πράσινη ετικέτα), πάχους 3.25mm &amp; διαμέτρου 1 INS.</t>
  </si>
  <si>
    <t>Σιδηροσωλήνας γαλβανισμένος με ραφή, ISO - MEDIUM βαρύς (πράσινη ετικέτα), πάχους 2.65 ΜΜ, διαμέτρου 3/4 INS.</t>
  </si>
  <si>
    <t>Σιδηροσωλήνας γαλβανισμένος με ραφή, ISO - MEDIUM βαρύς (πράσινη ετικέτα), πάχους 3.25 ΜΜ, διαμέτρου 1 INS.</t>
  </si>
  <si>
    <t>Σιδηροσωλήνας γαλβανισμένος με ραφή, ISO - MEDIUM βαρύς (πράσινη ετικέτα), πάχους 3.25 ΜΜ, διαμέτρου 1 1/4 INS.</t>
  </si>
  <si>
    <t>Σιδηροσωλήνας γαλβανισμένος με ραφή, ISO - MEDIUM βαρύς (πράσινη ετικέτα), πάχους 3.25 ΜΜ, διαμέτρου 1 1/2 INS.</t>
  </si>
  <si>
    <t>  Σιδηροσωλήνας γαλβανισμένος με ραφή, ISO - MEDIUM βαρύς (πράσινη ετικέτα), πάχους 3.65 ΜΜ, διαμέτρου 2 INS.</t>
  </si>
  <si>
    <t>Σιδηροσωλήνας γαλβανισμένος με ραφή, ISO - MEDIUM βαρύς (πράσινη ετικέτα), πάχους 3.65 ΜΜ, διαμέτρου 2 1/2 INS.</t>
  </si>
  <si>
    <t>Σιδηροσωλήνας γαλβανισμένος με ραφή, ISO - MEDIUM βαρύς (πράσινη ετικέτα), πάχους 4.05 ΜΜ, διαμέτρου 3 INS.</t>
  </si>
  <si>
    <t>Σιδηροσωλήνας γαλβανισμένος με ραφή, ISO - MEDIUM βαρύς (πράσινη ετικέτα), πάχους 4.50 ΜΜ, διαμέτρου 4 INS.</t>
  </si>
  <si>
    <t>Πλαστικός σωλήνας ύδρευσης, από πολυπροπυλαίνιο (ΡΡ-R 80), διαμέτρου 25x4.2 ΜΜ.</t>
  </si>
  <si>
    <t>  Πλαστικός σωλήνας ύδρευσης, από πολυπροπυλαίνιο (ΡΡ-R 80), διαμέτρου 50x6.9 ΜΜ.</t>
  </si>
  <si>
    <t>Φλοτεροδιακόπτης υδαταποθήκης, διαμέτρου 1".</t>
  </si>
  <si>
    <t xml:space="preserve">  ΗΛΜ12</t>
  </si>
  <si>
    <t>Φλοτεροδιακόπτης υδαταποθήκης, διαμέτρου 1 1/4".</t>
  </si>
  <si>
    <t>Φλοτεροδιακόπτης υδαταποθήκης, διαμέτρου DN65.</t>
  </si>
  <si>
    <t>Συρταρωτή βαλβίδα (βάννα) ορειχάλκινη πίεσης λειτουργίας μέχρι 10 ΑΤΜ, διαμέτρου 1/2 INS.</t>
  </si>
  <si>
    <t xml:space="preserve">  ΗΛΜ11</t>
  </si>
  <si>
    <t>  Συρταρωτή βαλβίδα (βάννα) ορειχάλκινη πίεσης λειτουργίας μέχρι 10 ΑΤΜ, διαμέτρου 3/4 INS.</t>
  </si>
  <si>
    <t>Σφαιρική βαλβίδα (BALL VALVE), ορειχάλκινη, διαμέτρου 1/2 INS.</t>
  </si>
  <si>
    <t>Σφαιρική βαλβίδα (BALL VALVE), ορειχάλκινη, διαμέτρου 3/4 INS.</t>
  </si>
  <si>
    <t>Σφαιρική βαλβίδα (BALL VALVE), ορειχάλκινη, διαμέτρου 1 INS.</t>
  </si>
  <si>
    <t>Σφαιρική βαλβίδα (BALL VALVE), ορειχάλκινη, διαμέτρου 1 1/4 INS.</t>
  </si>
  <si>
    <t>Σφαιρική βαλβίδα (BALL VALVE), ορειχάλκινη, διαμέτρου 1 1/2 INS.</t>
  </si>
  <si>
    <t>Σφαιρική βαλβίδα (BALL VALVE), ορειχάλκινη, διαμέτρου 2 INS.</t>
  </si>
  <si>
    <t>Συρταρωτή βαλβίδα (βάννα), σφηνοειδής, χυτοσιδηρή, ονομαστικής πίεσης 10 ΑΤΜ και διαμέτρου 65 ΜΜ.</t>
  </si>
  <si>
    <t xml:space="preserve"> :τεμ. </t>
  </si>
  <si>
    <t>Συρταρωτή βαλβίδα (βάννα), σφηνοειδής, χυτοσιδηρή, ονομαστικής πίεσης 10 ΑΤΜ και διαμέτρου 80 ΜΜ.</t>
  </si>
  <si>
    <t>Συρταρωτή βαλβίδα (βάννα), σφηνοειδής, χυτοσιδηρή, ονομαστικής πίεσης 10 ΑΤΜ και διαμέτρου 100 ΜΜ.</t>
  </si>
  <si>
    <t>Συρταρωτή βαλβίδα (βάννα), σφηνοειδής, χυτοσιδηρή, ονομαστικής πίεσης 10 ΑΤΜ και διαμέτρου 150 ΜΜ.</t>
  </si>
  <si>
    <t>Κρουνός ορειχάλκινος, κωνικός, ρυθμιστικός ή εκκένωσης δικτύων σωληνώσεων, διαμέτρου 3/4 INS.</t>
  </si>
  <si>
    <t>  Κρουνός ορειχάλκινος, κωνικός, ρυθμιστικός ή εκκένωσης δικτύων σωληνώσεων, διαμέτρου 1 INS.</t>
  </si>
  <si>
    <t>Βαλβίδα αντεπιστροφήs ορειχάλκινη με γλωττίδα (κλαπέ), διαμέτρου 1/2 INS.</t>
  </si>
  <si>
    <t>Βαλβίδα αντεπιστροφήs ορειχάλκινη με γλωττίδα (κλαπέ), διαμέτρου 3/4 INS.</t>
  </si>
  <si>
    <t>Βαλβίδα αντεπιστροφήs ορειχάλκινη με γλωττίδα (κλαπέ), διαμέτρου 1 INS.</t>
  </si>
  <si>
    <t>Βαλβίδα αντεπιστροφήs ορειχάλκινη με γλωττίδα (κλαπέ), διαμέτρου 1 1/4 INS.</t>
  </si>
  <si>
    <t>Βαλβίδα αντεπιστροφήs ορειχάλκινη με γλωττίδα (κλαπέ), διαμέτρου 1 1/2 INS.</t>
  </si>
  <si>
    <t>Βαλβίδα αντεπιστροφής χυτοσιδηρή με γλωττίδα (κλαπέ), συνδεόμενη με φλάντζες, διαμέτρου 65 ΜΜ.</t>
  </si>
  <si>
    <t>  Βαλβίδα αντεπιστροφής χυτοσιδηρή με γλωττίδα (κλαπέ), συνδεόμενη με φλάντζες, διαμέτρου 100 ΜΜ.</t>
  </si>
  <si>
    <t>Αυτόματο εξαεριστικό δικτύου, ορειχάλκινο, επιχρωμιωμένο, με σφαιρική βάννα 1/2" και σύστημα αποσύνδεσης, διαμέτρου 3/8 INS.</t>
  </si>
  <si>
    <t>Μετρητής παροχής ύδατος, ονομαστικής διαμέτρου 3/4 INS.</t>
  </si>
  <si>
    <t>Κρουνός εκροής (βρύση) ορειχάλκινος, κοινός, διαμέτρου 1/2 INS.</t>
  </si>
  <si>
    <t>Κρουνός εκροής (βρύση) ορειχάλκινος, κοινός, διαμέτρου 3/4 INS.</t>
  </si>
  <si>
    <t xml:space="preserve">  ΗΛΜ13</t>
  </si>
  <si>
    <t>  Βαλβίδα έκπλυσης λεκάνης WC, τύπου DAL, διαμέτρου 1".</t>
  </si>
  <si>
    <t>Ομαδικό σύστημα ηλεκτρονικό πλύσης ουρητηρίου μέσω υπερύθρων, για 1 έως 8 ουρητήρια.</t>
  </si>
  <si>
    <t>Πιεστικό συγκρότημα νερού χρήσης, αποτελούμενο από 3 πολυβάθμια συγκροτήματα αντλιών - ηλεκτροκινητήρων τύπου INVERTER, παροχής της κάθε μίας 5 Μ3/Η και μανομετρικού 6bar.</t>
  </si>
  <si>
    <t xml:space="preserve">  ΗΛΜ22</t>
  </si>
  <si>
    <t>Πιεστικό συγκρότημα νερού χρήσης, αποτελούμενο από 3 πολυβάθμια συγκροτήματα αντλιών - ηλεκτροκινητήρων τύπου INVERTER, παροχής εκάστης 20 Μ3/Η στα 4.0 bar.</t>
  </si>
  <si>
    <t>Δίδυμος αποσκληρυντής νερού, παροχής 8 Μ3/Η.</t>
  </si>
  <si>
    <t xml:space="preserve">  ΗΛΜ23</t>
  </si>
  <si>
    <t>Θερμοσίφωνας ηλεκτρικός χωρητικότητας 20 l, ισχύος 1500 W.</t>
  </si>
  <si>
    <t xml:space="preserve">  ΗΛΜ24</t>
  </si>
  <si>
    <t>Θερμοσίφωνας ηλεκτρικός χωρητικότητας 45 l, ισχύος 3000 W.</t>
  </si>
  <si>
    <t>Θερμοσίφωνας ηλεκτρικός χωρητικότητας 80 l, ισχύος 3000 W.</t>
  </si>
  <si>
    <t>Θερμοσίφωνας ηλεκτρικός χωρητικότητας 100 l, ισχύος 3700 W.</t>
  </si>
  <si>
    <t>  Θερμοσίφωνας ηλεκτρικός χωρητικότητας 120 l, ισχύος 4000 W.</t>
  </si>
  <si>
    <t>Ψύκτης νερού αυτοτελής, ωριαίας ικανότητας 200 ποτηριών νερού.</t>
  </si>
  <si>
    <t xml:space="preserve">  ΗΛΜ25</t>
  </si>
  <si>
    <t>Ψύκτης νερού αυτοτελής, χαμηλού ύψους, κατάλληλος για χρήση από ΑΜΕΑ.</t>
  </si>
  <si>
    <t>Εξοπλισμός δεξαμενής νερού.</t>
  </si>
  <si>
    <t>Δοχείο διαστολής κλειστό με μεμβράνη, χωρητικότητας 100 l.</t>
  </si>
  <si>
    <t xml:space="preserve">  ΗΛΜ30</t>
  </si>
  <si>
    <t>Σύστημα αυτόματης πλήρωσης εγκατάστασης κλειστού δοχείου διαστολής, διαμέτρου 1/2 INS.</t>
  </si>
  <si>
    <t>Εξοδος με τον ανάλογο σ'αυτήν οριζόντιο συλλέκτη ή διανομέα θερμού ή ψυχρού νερού χρήσης από χαλυβδοσωλήνα χωρίς ραφή, διαμέτρου διανομέα ή συλλέκτη DN 125.</t>
  </si>
  <si>
    <t>  Εξοδος με τον ανάλογο σ'αυτήν οριζόντιο συλλέκτη ή διανομέα θερμού ή ψυχρού νερού χρήσης από χαλυβδοσωλήνα χωρίς ραφή, διαμέτρου διανομέα ή συλλέκτη DN 100.</t>
  </si>
  <si>
    <t>Εξοδος με τον ανάλογο σ'αυτήν οριζόντιο συλλέκτη ή διανομέα θερμού ή ψυχρού νερού χρήσης από χαλυβδοσωλήνα χωρίς ραφή, διαμέτρου διανομέα ή συλλέκτη DN 80.</t>
  </si>
  <si>
    <t>Εξοδος με τον ανάλογο σ'αυτήν οριζόντιο συλλέκτη ή διανομέα θερμού ή ψυχρού νερού χρήσης από χαλυβδοσωλήνα χωρίς ραφή, διαμέτρου διανομέα ή συλλέκτη έως DN 65.</t>
  </si>
  <si>
    <t>Κυκλοφορητής ανακυκλοφορίας ζεστού νερού χρήσης, παροχής 2.5 Μ3/H &amp; μανομετρικού 3.0 ΜΣΥ.</t>
  </si>
  <si>
    <t>  Φίλτρο νερού από χυτοσίδηρο, με φλάντζες, διαμέτρου 100 ΜΜ.</t>
  </si>
  <si>
    <t>Φίλτρο νερού από χυτοσίδηρο, με φλάντζες, διαμέτρου 150 MM.</t>
  </si>
  <si>
    <t>Φίλτρο νερού ορειχάλκινο, κοχλιωτό, διαμέτρου 2INS.</t>
  </si>
  <si>
    <t>Σύνδεσμος μεταλλικός αντικραδασμικός, φλαντζωτής σύνδεσης, ονομαστικής διαμέτρου 100 ΜΜ.</t>
  </si>
  <si>
    <t>Σύνδεσμος μεταλλικός αντικραδασμικός, φλαντζωτής σύνδεσης, ονομαστικής διαμέτρου 125 ΜΜ.</t>
  </si>
  <si>
    <t>Βαλβίδα ύγρανσης ηλεκτρομαγνητική, δύο θέσεων, ονομαστικής διαμέτρου 1/2 INS.</t>
  </si>
  <si>
    <t>Αποξήλωση και αναδιαμόρφωση υδραυλικών εγκαταστάσεων, στο υφιστάμενο τμήμα του αεροδρομίου.</t>
  </si>
  <si>
    <t>Θερμαντήρας νερού (μποϊλερ), διπλής ενέργειας, χωρητικότητας 3000 l.</t>
  </si>
  <si>
    <t>Σιδηροσωλήνας γαλβανισμένος με ραφή, ISO - MEDIUM βαρύς (πράσινη ετικέτα), πάχους 3.65 ΜΜ, διαμέτρου 2 INS.</t>
  </si>
  <si>
    <t>  Σιδηροσωλήνας γαλβανισμένος με ραφή, ISO - MEDIUM βαρύς (πράσινη ετικέτα), πάχους 4.50 ΜΜ, διαμέτρου 4 INS.</t>
  </si>
  <si>
    <t>Σιδηροσωλήνας γαλβανισμένος με ραφή, ISO - MEDIUM βαρύς (πράσινη ετικέτα), πάχους 4.50 ΜΜ, διαμέτρου 5 INS.</t>
  </si>
  <si>
    <t>Σιδηροσωλήνας γαλβανισμένος με ραφή, ISO - MEDIUM βαρύς (πράσινη ετικέτα), διαμέτρου 6 INS.</t>
  </si>
  <si>
    <t>Πλαστικός σωλήνας αποχέτευσης από σκληρό P.V.C., πίεσης λειτουργίας 6,0 AΤΜ, διαμέτρου 40 ΜΜ.</t>
  </si>
  <si>
    <t>Πλαστικός σωλήνας αποχέτευσης από σκληρό P.V.C., πίεσης λειτουργίας 6,0 AΤΜ, διαμέτρου 50 ΜΜ.</t>
  </si>
  <si>
    <t>  Πλαστικός σωλήνας αποχέτευσης από σκληρό P.V.C., πίεσης λειτουργίας 6,0 AΤΜ, διαμέτρου 75 ΜΜ.</t>
  </si>
  <si>
    <t>Πλαστικός σωλήνας αποχέτευσης από σκληρό P.V.C., πίεσης λειτουργίας 6,0 AΤΜ, διαμέτρου 100 ΜΜ.</t>
  </si>
  <si>
    <t>Πλαστικός σωλήνας αποχέτευσης από σκληρό P.V.C., πίεσης λειτουργίας 6,0 AΤΜ, διαμέτρου 125 ΜΜ.</t>
  </si>
  <si>
    <t>Πλαστικός σωλήνας αποχέτευσης από σκληρό P.V.C., πίεσης λειτουργίας 6,0 AΤΜ, διαμέτρου 140 ΜΜ.</t>
  </si>
  <si>
    <t>Πλαστικός σωλήνας αποχέτευσης από σκληρό P.V.C. σειράς 41, (ΕΛΟΤ 476), διαμέτρου 110 ΜΜ.</t>
  </si>
  <si>
    <t>  Πλαστικός σωλήνας αποχέτευσης από σκληρό P.V.C. σειράς 41, (ΕΛΟΤ 476), διαμέτρου 140 ΜΜ.</t>
  </si>
  <si>
    <t>Σιφώνι δαπέδου πλαστικό, με κόφτρα οσμών, με λαιμό και εσχάρα ανοξείδωτη, τριών εισόδων Φ40-50ΜΜ και εξόδου έως 75ΜΜ.</t>
  </si>
  <si>
    <t>Σιφώνι δαπέδου μηχανοστασίου, βαρέως τύπου, διαμέτρου εξόδου DN100, με χυοσιδηρά σχάρα συλλογής διαστάσεων 150χ150mm.</t>
  </si>
  <si>
    <t>Τσιμεντοσωλήνας ομβρίων υδάτων σε υπάρχον χαντάκι, διαμέτρου 400 ΜΜ.</t>
  </si>
  <si>
    <t>Τσιμεντοσωλήνας ομβρίων υδάτων σε υπάρχον χαντάκι, διαμέτρου 600 ΜΜ.</t>
  </si>
  <si>
    <t>  Πώμα καθαρισμού (σωληνοστόμιο με τάπα), πλαστικό, διαμέτρου 40 ΜΜ.</t>
  </si>
  <si>
    <t>Πώμα καθαρισμού (σωληνοστόμιο με τάπα), πλαστικό, διαμέτρου 50 ΜΜ.</t>
  </si>
  <si>
    <t>Πώμα καθαρισμού (σωληνοστόμιο με τάπα), πλαστικό, διαμέτρου 75 ΜΜ.</t>
  </si>
  <si>
    <t>Πώμα καθαρισμού (σωληνοστόμιο με τάπα), πλαστικό, διαμέτρου 100 ΜΜ.</t>
  </si>
  <si>
    <t>Πώμα καθαρισμού (σωληνοστόμιο με τάπα), πλαστικό, διαμέτρου 125 ΜΜ.</t>
  </si>
  <si>
    <t>Πώμα καθαρισμού (σωληνοστόμιο με τάπα), πλαστικό, διαμέτρου 140 ΜΜ.</t>
  </si>
  <si>
    <t>Ακροστόμιο καθαρισμού, δαπέδου (τύπου FLOOR CLEAN OUT), με κλάσης Κ3, από πολυπροπυλένιο (κυρίως σώμα και εσωτερική τάπα), διαμέτρου 100mm.</t>
  </si>
  <si>
    <t>  Συλλεκτήρας υδάτων στέγης (ντερές).</t>
  </si>
  <si>
    <t>Φρεάτιο επίσκεψης δικτύων αποχέτευσης (ακαθάρτων ή ομβρίων) από σκυρόδεμα, διαστάσεων 30x40cm, βάθος έως 0.5Μ.</t>
  </si>
  <si>
    <t>Φρεάτιο επίσκεψης δικτύων αποχέτευσης (ακαθάρτων ή ομβρίων) από σκυρόδεμα, διαστάσεων 100x50cm, βάθος έως 1.0Μ.</t>
  </si>
  <si>
    <t>  Φρεάτιο επίσκεψης δικτύων αποχέτευσης (ακαθάρτων ή ομβρίων) από σκυρόδεμα, διαστάσεων 70x80cm, βάθος έως 1.5Μ.</t>
  </si>
  <si>
    <t>  Βενζινοσυλλέκτης κατάλληλος για τον διαχωρισμό ελαίων και βενζίνης, ανοξείδωτος, διαμέτρου DN100 με σχάρα κλάσης Β125.</t>
  </si>
  <si>
    <t xml:space="preserve">   ΗΛΜ1</t>
  </si>
  <si>
    <t>Πλαστική κεφαλή σωλήνα αερισμού (καπέλο) διαμέτρου μέχρι 10 CM.</t>
  </si>
  <si>
    <t>Λεκάνη αποχωρητηρίου από πορσελάνη, ευρωπαϊκού (καθημένου) τύπου, υψηλής πίεσης.</t>
  </si>
  <si>
    <t>Λεκάνη αποχωρητηρίου Α.Μ.Κ. από πορσελάνη.</t>
  </si>
  <si>
    <t>Λεκάνη ουρητηρίου τοίχου από πορσελάνη.</t>
  </si>
  <si>
    <t>Νιπτήρας πορσελάνης πάγκου, λευκός, σχήματος οβάλ.</t>
  </si>
  <si>
    <t>Νιπτήρας πορσελάνης, ατόμων μειωμένης κινητικότητας (ΑΜΚ).</t>
  </si>
  <si>
    <t>Νεροχύτης χαλύβδινος, ανοξείδωτος, πλάτους περίπου 50 CM, μίας σκάφης, διαστάσεων περίπου 35Χ40Χ20 CM, μήκους έως 1,2 Μ.</t>
  </si>
  <si>
    <t xml:space="preserve">  ΗΛΜ17</t>
  </si>
  <si>
    <t>Σιφώνι νεροχύτου (μαρμάρινου ή ανοξείδωτου) από πολυαιθυλένιο, μιας σκάφης.</t>
  </si>
  <si>
    <t>Καθρέπτης τοίχου πάχους 4 ΜΜ μπιζουτέ, διαστάσεων 50χ70 CM.</t>
  </si>
  <si>
    <t>Σαπωνοσπογγοθήκη ορειχάλκινη, επιχρωμιωμένη.</t>
  </si>
  <si>
    <t>Δοχείο ρευστού σάπωνα, επιχρωμιωμένο, με μακρύ μοχλό χειρισμού.</t>
  </si>
  <si>
    <t>  Αγγιστρο (γάντζος) ανάρτησης, διπλός, επιχρωμιωμένος.</t>
  </si>
  <si>
    <t>Χαρτοθήκη επιχρωμιωμένη, με καπάκι.</t>
  </si>
  <si>
    <t>Κάθισμα λεκάνης πλαστικό με κάλυμμα, χρώματος λευκού.</t>
  </si>
  <si>
    <t xml:space="preserve">  ΗΛΜ18</t>
  </si>
  <si>
    <t>Λουτήρας νηπίων, επίτοιχος, διαστάσεων περίπου 84Χ50 CM.</t>
  </si>
  <si>
    <t xml:space="preserve">  ΗΛΜ16</t>
  </si>
  <si>
    <t>Λεκάνη παραλαβής νερού και καθαρισμού κάδων (SINK), πορσελάνης, λευκή.</t>
  </si>
  <si>
    <t>Δίδυμο αντλητικό συγκρότημα απονέρων, εμβαπτιζομένων αντλιών παροχής κάθε αντλίας 30 Μ3/Η στα 8 ΜΣΥ.</t>
  </si>
  <si>
    <t xml:space="preserve">  ΗΛΜ21</t>
  </si>
  <si>
    <t>Δίδυμο αντλητικό συγκρότημα λυμάτων, εμβαπτιζομένων αντλιών παροχής κάθε αντλίας 32 Μ3/Η στα 7 ΜΣΥ.</t>
  </si>
  <si>
    <t>  Δίδυμο αντλητικό συγκρότημα λυμάτων, εμβαπτιζομένων αντλιών, ενδεικτικού τύπου WILO FA 05.32-14E-T12-2/11G ή ισοδύναμου.</t>
  </si>
  <si>
    <t>Αποξήλωση και αναδιαμόρφωση αποχετευτικών εγκαταστάσεων, στο υφιστάμενο τμήμα του αεροδρομίου.</t>
  </si>
  <si>
    <t>  Σιδηροσωλήνας γαλβανισμένος με ραφή, ISO - MEDIUM βαρύς (πράσινη ετικέτα), διαμέτρου 6 INS.</t>
  </si>
  <si>
    <t>Χαλυβδοσωλήνας χωρίς ραφή, σύμφωνα με το πρότυπο ANSI B36.10, ποιότητας υλικού ASTM A-106 GRADE B, API 5L, SCH 40, διαμέτρου 1/2".</t>
  </si>
  <si>
    <t>Χαλυβδοσωλήνας χωρίς ραφή, σύμφωνα με το πρότυπο ANSI B36.10, ποιότητας υλικού ASTM A-106 GRADE B, API 5L, SCH 40, διαμέτρου 3/4".</t>
  </si>
  <si>
    <t>Χαλυβδοσωλήνας χωρίς ραφή, σύμφωνα με το πρότυπο ANSI B36.10, ποιότητας υλικού ASTM A-106 GRADE B, API 5L, SCH 40, διαμέτρου DN 25, (πάχους 3.38mm).</t>
  </si>
  <si>
    <t>  Χαλυβδοσωλήνας χωρίς ραφή, σύμφωνα με το πρότυπο ANSI B36.10, ποιότητας υλικού ASTM A-106 GRADE B, API 5L, SCH 40, διαμέτρου DN 32, (πάχους 3.56mm).</t>
  </si>
  <si>
    <t>Χαλυβδοσωλήνας χωρίς ραφή, σύμφωνα με το πρότυπο ANSI B36.10, ποιότητας υλικού ASTM A-106 GRADE B, API 5L, SCH 40, διαμέτρου DN 40, (πάχους 3.68mm).</t>
  </si>
  <si>
    <t>Χαλυβδοσωλήνας χωρίς ραφή, σύμφωνα με το πρότυπο ANSI B36.10, ποιότητας υλικού ASTM A-106 GRADE B, API 5L, SCH 40, διαμέτρου DN 50, (πάχους 3.91mm).</t>
  </si>
  <si>
    <t>  Κρουνός ορειχάλκινος, κωνικός, ρυθμιστικός ή εκκένωσης δικτύων σωληνώσεων, διαμέτρου 3/4 INS.</t>
  </si>
  <si>
    <t>Βάνα απομόνωσης δικτύου πυρόσβεσης, διαμέτρου DN50 mm.</t>
  </si>
  <si>
    <t>Βάνα απομόνωσης δικτύου πυρόσβεσης, διαμέτρου DN65 mm.</t>
  </si>
  <si>
    <t>Βάνα απομόνωσης δικτύου πυρόσβεσης, διαμέτρου DN80 mm.</t>
  </si>
  <si>
    <t>Βάνα απομόνωσης δικτύου πυρόσβεσης, διαμέτρου DN100 mm.</t>
  </si>
  <si>
    <t>Βάνα απομόνωσης δικτύου πυρόσβεσης, διαμέτρου DN150 mm.</t>
  </si>
  <si>
    <t>Βαλβίδα αντεπιστροφής κατάλληλη για τοποθέτηση σε δίκτυα πυρόσβεσης, πίεσης λειτουργίας PN16, διαμέτρου 80 ΜΜ.</t>
  </si>
  <si>
    <t>  Βαλβίδα αντεπιστροφής κατάλληλη για τοποθέτηση σε δίκτυα πυρόσβεσης, πίεσης λειτουργίας PN16, διαμέτρου 100 ΜΜ.</t>
  </si>
  <si>
    <t>Πυροσβεστήρας κόνεως τύπου Pα, φορητός, γόμωσης 6 KG.</t>
  </si>
  <si>
    <t xml:space="preserve">  ΗΛΜ19</t>
  </si>
  <si>
    <t>Πυροσβεστήρας κόνεως τύπου Pα, φορητός, γόμωσης 12 KG.</t>
  </si>
  <si>
    <t>Πυροσβεστήρας κόνεως τύπου Pα, τροχήλατος, γόμωσης 50 KG.</t>
  </si>
  <si>
    <t>Πυροσβεστήρας κόνεως τύπου Pα, τροχήλατος, γόμωσης 25 KG.</t>
  </si>
  <si>
    <t>Πυροσβεστήρας κόνεως τύπου Pα, αυτόματος, με κεφαλή Sprinkler, γόμωσης 12 KG.</t>
  </si>
  <si>
    <t>Πυροσβεστήρας διοξειδίου του άνθρακα, φορητός, γόμωσης 6 KG.</t>
  </si>
  <si>
    <t xml:space="preserve">  ΗΛΜ20</t>
  </si>
  <si>
    <t>Πυροσβεστική φωλιά επίτοιχη ή χωνευτή, με ένα πυροσβεστικό κρουνό Φ 2 INS.</t>
  </si>
  <si>
    <t>Σταθμός ειδικών πυροσβεστικών εργαλείων και μέσων απλός.</t>
  </si>
  <si>
    <t>Σταθμός ειδικών πυροσβεστικών εργαλείων και μέσων σύνθετος.</t>
  </si>
  <si>
    <t>Πυροσβεστικό ερμάριο τροφοδοτούμενο από το δίκτυο ύδρευσης, με εύκαμπτο σωλήνα με ακροφύσιο μήκους 20m, διαμέτρου 20mm.</t>
  </si>
  <si>
    <t>Τοπικό σύστημα ανίχνευσης - αυτόματης κατάσβεσης, με φιάλες διοξειδίου του άνθρακα (CO2), αριθμού φιαλών 1χ45Kg.</t>
  </si>
  <si>
    <t>  Τοπικό σύστημα ανίχνευσης - αυτόματης κατάσβεσης, με φιάλες διοξειδίου του άνθρακα (CO2), αριθμού φιαλών 2χ30Kg.</t>
  </si>
  <si>
    <t>Aνεμιστήρας αξονικός τοίχου, παροχής 500 Μ3/Η.</t>
  </si>
  <si>
    <t>Aνεμιστήρας αξονικός τοίχου, παροχής 2.000 Μ3/Η.</t>
  </si>
  <si>
    <t>Aνεμιστήρας αξονικός τοίχου, παροχής 5.500 Μ3/Η.</t>
  </si>
  <si>
    <t>Aνεμιστήρας αξονικός αεραγωγού (τύπου βαρελάκι), παροχής και μανομετρικού αντίστοιχα 90 Μ3/Η στα 5 mmΣΥ, (Α.Α-13).</t>
  </si>
  <si>
    <t>Aνεμιστήρας αξονικός αεραγωγού (τύπου βαρελάκι), παροχής και μανομετρικού αντίστοιχα 250 Μ3/Η στα 5 mmΣΥ, (Α.Α-10).</t>
  </si>
  <si>
    <t>Aνεμιστήρας αξονικός αεραγωγού (τύπου βαρελάκι), παροχής και μανομετρικού αντίστοιχα 255 Μ3/Η στα 5 mmΣΥ.</t>
  </si>
  <si>
    <t>Aνεμιστήρας φυγοκεντρικός, τύπου Fan Section, παροχής αέρα 420 Μ3/Η στα 10 mmΥΣ, (ΑΑ-19).</t>
  </si>
  <si>
    <t>Aνεμιστήρας φυγοκεντρικός, τύπου Fan Section, παροχής αέρα 480 Μ3/Η στα 10 mmΥΣ, (ΑΑ-07).</t>
  </si>
  <si>
    <t>  Aνεμιστήρας φυγοκεντρικός, τύπου Fan Section, παροχής αέρα 590 Μ3/Η στα 10 mmΥΣ, (ΑΑ-24).</t>
  </si>
  <si>
    <t>Aνεμιστήρας φυγοκεντρικός, τύπου Fan Section, παροχής αέρα 620 Μ3/Η στα 10 mmΥΣ, (ΑΑ-02).</t>
  </si>
  <si>
    <t>Aνεμιστήρας φυγοκεντρικός, τύπου Fan Section, παροχής αέρα 660 Μ3/Η στα 10 mmΥΣ, (ΑΑ-14 έως ΑΑ-18).</t>
  </si>
  <si>
    <t>Aνεμιστήρας φυγοκεντρικός, τύπου Fan Section, παροχής αέρα 670 Μ3/Η στα 10 mmΥΣ, (ΑΑ-06).</t>
  </si>
  <si>
    <t>Aνεμιστήρας φυγοκεντρικός, τύπου Fan Section, παροχής αέρα 690 Μ3/Η στα 10 mmΥΣ, (ΑΑ-04).</t>
  </si>
  <si>
    <t>Χρωματισμοί επιφανειών γυψοσανίδων με χρώμα υδατικής διασποράς ακρυλικής ή βινυλικής ή στυρενιο-ακρυλικής βάσεως νερού, χωρίς σπατουλάρισμα της γυψοσανίδας</t>
  </si>
  <si>
    <t>Βερνίκωμα εξωτερικών ξύλινων δαπέδων, με έγχρωμο λάδι εμποτισμού, βάσης νερού, σε δύο στρώσεις, τύπου TRAOLJA της ΒECKERS</t>
  </si>
  <si>
    <t>23,20</t>
  </si>
  <si>
    <t>305</t>
  </si>
  <si>
    <t>33,14</t>
  </si>
  <si>
    <t>Βερνίκωμα εσωτερικών ξύλινων επιφανειών, με βερνίκι νερού, τύπου Panellack της BECKERS</t>
  </si>
  <si>
    <t>14,02</t>
  </si>
  <si>
    <t>Αποβερνίκωση και επαναβερνίκωση, υπαρχόντων ξυλίνων επιφανειών πάγκων bar και παρασκευαστηρίου</t>
  </si>
  <si>
    <t>22,00</t>
  </si>
  <si>
    <t>Χρωματισμοί κάθε είδους σιδερένιων επιφανειών, με ντουκόχρωμα, χωρίς σπατουλάρισμα</t>
  </si>
  <si>
    <t>4.705</t>
  </si>
  <si>
    <t>Βαφή σιδηροδοκών και λοιπών φερουσών μεταλλικών κατασκευών, με βερνικόχρωμα ριπολίνης από συνθετικές ρητίνες (ντουκόχρωμα)</t>
  </si>
  <si>
    <t>0,42</t>
  </si>
  <si>
    <t>Χρωματισμοί επιφανειών βιομηχανικών δαπέδων, με εποξειδικό χρώμα τύπου Dural 304</t>
  </si>
  <si>
    <t>20,09</t>
  </si>
  <si>
    <t>Αποχρωματισμοί - καθαρισμοί, παλαιών επιφανειών σκυροδέματος, επιχρισμάτων (τοίχων, οροφών κ.λπ.)</t>
  </si>
  <si>
    <t>Βαφή πυροπροστασίας 60' σιδηρών φερουσών κατασκευών, με διογκούμενο πυρόχρωμα και τελικό αλκυδικό χρώμα, του συστήματος τύπου Firebarr της SIGMA COATING</t>
  </si>
  <si>
    <t>0,46</t>
  </si>
  <si>
    <t>Επάλειψη ανόργανων εμφανών επιφανειών, με άγχρωμο βερνίκι δύο συστατικών, τύπου Antigraffiti της ΒΙΒΕΧΡΩΜ</t>
  </si>
  <si>
    <t>4,81</t>
  </si>
  <si>
    <t>Πυροφραγές και θυρίδες επίσκεψης πυραντίστασης 60', με ειδικές πυράντοχες πλάκες, πάχους 20 και 15 mm τύπου PROMATECT-H, σε μία στρώση η κάθε μία</t>
  </si>
  <si>
    <t>152</t>
  </si>
  <si>
    <t>199,13</t>
  </si>
  <si>
    <t>Aνεμιστήρας φυγοκεντρικός, τύπου Fan Section, παροχής αέρα 760 Μ3/Η στα 10 mmΥΣ, (ΑΑ-12).</t>
  </si>
  <si>
    <t>Aνεμιστήρας φυγοκεντρικός, τύπου Fan Section, παροχής αέρα 790 Μ3/Η στα 10 mmΥΣ, (ΑΑ-20).</t>
  </si>
  <si>
    <t>Aνεμιστήρας φυγοκεντρικός, τύπου Fan Section, παροχής αέρα 810 Μ3/Η στα 10 mmΥΣ, (ΑΑ-27).</t>
  </si>
  <si>
    <t>Aνεμιστήρας φυγοκεντρικός, τύπου Fan Section, παροχής αέρα 830 Μ3/Η στα 40 mmΥΣ, (ΑΑ-03).</t>
  </si>
  <si>
    <t>Aνεμιστήρας φυγοκεντρικός, τύπου Fan Section, παροχής αέρα 880 Μ3/Η στα 10 mmΥΣ, (ΑΑ-08).</t>
  </si>
  <si>
    <t>Aνεμιστήρας φυγοκεντρικός, τύπου Fan Section, παροχής αέρα 950 Μ3/Η στα 13 mmΥΣ.</t>
  </si>
  <si>
    <t>Aνεμιστήρας φυγοκεντρικός, τύπου Fan Section, παροχής αέρα 960 Μ3/Η στα 10 mmΥΣ, (ΑΑ-21).</t>
  </si>
  <si>
    <t>Aνεμιστήρας φυγοκεντρικός, τύπου Fan Section, παροχής αέρα 1.200 Μ3/Η στα 10 mmΥΣ, (ΑΑ-26).</t>
  </si>
  <si>
    <t>Aνεμιστήρας φυγοκεντρικός, τύπου Fan Section, παροχής αέρα 1.350 Μ3/Η στα 10 mmΥΣ, (ΑΑ-28).</t>
  </si>
  <si>
    <t>Aνεμιστήρας φυγοκεντρικός, τύπου Fan Section, παροχής αέρα 1.700 Μ3/Η στα 10 mmΥΣ, (ΑΑ-22).</t>
  </si>
  <si>
    <t>Aνεμιστήρας φυγοκεντρικός, τύπου Fan Section, παροχής αέρα 2.100 Μ3/Η στα 10 mmΥΣ.</t>
  </si>
  <si>
    <t>Aνεμιστήρας φυγοκεντρικός, τύπου Fan Section, παροχής αέρα 2.145 Μ3/Η στα 15 mmΥΣ, (ΑΑ-11).</t>
  </si>
  <si>
    <t>Aνεμιστήρας φυγοκεντρικός, τύπου Fan Section, παροχής αέρα 4.700 Μ3/Η στα 40 mmΥΣ, (ΑΑ-09).</t>
  </si>
  <si>
    <t>Aνεμιστήρας φυγοκεντρικός, τύπου Fan Section, παροχής αέρα 18.840 Μ3/Η στα 15 mmΥΣ, (ΑΑ-05).</t>
  </si>
  <si>
    <t>Aνεμιστήρας φυγοκεντρικός, τύπου Fan Section, παροχής αέρα 900 Μ3/Η στα 6 mmΥΣ.</t>
  </si>
  <si>
    <t>Aνεμιστήρας φυγοκεντρικός, τύπου IN-LINE, παροχής 200 Μ3/Η στα 40 Pa.</t>
  </si>
  <si>
    <t>Κυκλοφορητής - Αντλία νερού, παροχής και μανομετρικού αντίστοιχα 1.5 Μ3/Η στα 6 ΜΣΥ, (ΑΘΝ-6Α,Β).</t>
  </si>
  <si>
    <t>Κυκλοφορητής - Αντλία νερού, παροχής και μανομετρικού αντίστοιχα 5.5 Μ3/Η στα 3 ΜΣΥ, (ΑΘΝ-8Α,Β).</t>
  </si>
  <si>
    <t>Κυκλοφορητής - Αντλία νερού, παροχής και μανομετρικού αντίστοιχα 15 Μ3/Η στα 6 ΜΣΥ, (ΑΘΝ-9Α,Β).</t>
  </si>
  <si>
    <t>Κυκλοφορητής - Αντλία νερού, παροχής και μανομετρικού αντίστοιχα 34 Μ3/Η στα 6.5 ΜΣΥ, (ΑΝ-1,2).</t>
  </si>
  <si>
    <t>Κυκλοφορητής - Αντλία νερού, παροχής και μανομετρικού αντίστοιχα 50 Μ3/Η στα 4 ΜΣΥ, (ΑΘΝ-1Α,Β).</t>
  </si>
  <si>
    <t>Κυκλοφορητής - Αντλία νερού, παροχής και μανομετρικού αντίστοιχα 50 Μ3/Η στα 4 ΜΣΥ, (ΑΘΝ-2Α,Β).</t>
  </si>
  <si>
    <t>Κυκλοφορητής - Αντλία νερού, παροχής και μανομετρικού αντίστοιχα 50 Μ3/Η στα 4 ΜΣΥ, (ΑΘΝ-3Α,Β).</t>
  </si>
  <si>
    <t>Κυκλοφορητής - Αντλία νερού, παροχής και μανομετρικού αντίστοιχα 240 Μ3/Η στα 16 ΜΣΥ, (ΑΨΝ-2Α,Β).</t>
  </si>
  <si>
    <t>Κυκλοφορητής - Αντλία νερού, ηλεκτρονικής ρύθμισης στροφών (inverter), παροχής και μανομετρικού αντίστοιχα 11.5 Μ3/Η στα 22 ΜΣΥ, (ΑΘΝ-7Α,Β).</t>
  </si>
  <si>
    <t>Κυκλοφορητής - Αντλία νερού, ηλεκτρονικής ρύθμισης στροφών (inverter), παροχής και μανομετρικού αντίστοιχα 11.5 Μ3/Η στα 23 ΜΣΥ, (ΑΨΝ-4Α,Β).</t>
  </si>
  <si>
    <t>Κυκλοφορητής - Αντλία νερού, ηλεκτρονικής ρύθμισης στροφών (inverter), παροχής και μανομετρικού αντίστοιχα 46 Μ3/Η στα 13 ΜΣΥ, (ΑΝ-3,4).</t>
  </si>
  <si>
    <t>Κυκλοφορητής - Αντλία νερού, ηλεκτρονικής ρύθμισης στροφών (inverter), παροχής και μανομετρικού αντίστοιχα 305 Μ3/Η στα 21 ΜΣΥ, (ΑΨΝ-3Α,Β).</t>
  </si>
  <si>
    <t>Φίλτρο νερού από χυτοσίδηρο, με φλάντζες, διαμέτρου 65 ΜΜ.</t>
  </si>
  <si>
    <t>Φίλτρο νερού από χυτοσίδηρο, με φλάντζες, διαμέτρου 80 ΜΜ.</t>
  </si>
  <si>
    <t>Φίλτρο νερού από χυτοσίδηρο, με φλάντζες, διαμέτρου 100 ΜΜ.</t>
  </si>
  <si>
    <t>Φίλτρο νερού από χυτοσίδηρο, με φλάντζες, διαμέτρου 125 ΜΜ.</t>
  </si>
  <si>
    <t>Φίλτρο νερού από χυτοσίδηρο, με φλάντζες, διαμέτρου 200 ΜΜ.</t>
  </si>
  <si>
    <t>  Φίλτρο νερού ορειχάλκινο, κοχλιωτό, διαμέτρου 1 INS.</t>
  </si>
  <si>
    <t>Σύνδεσμος διαστολικός φλαντζωτής σύνδεσης, ονομαστικής διαμέτρου 200 mm.</t>
  </si>
  <si>
    <t>Σύνδεσμος μεταλλικός αντικραδασμικός, φλαντζωτής σύνδεσης, ονομαστικής διαμέτρου 200 ΜΜ.</t>
  </si>
  <si>
    <t>Δίοδος ηλεκτροκίνητη βαλβίδα, προοδευτικής λειτουργίας, ελαφρού τύπου, κοχλιωτής σύνδεσης, διαμέτρου 1 INS.</t>
  </si>
  <si>
    <t>Τρίοδη ηλεκτροκίνητη βαλβίδα, δύο θέσεων, βαρέως τύπου, φλαντζωτής σύνδεσης, διαμέτρου 2 1/2 INS.</t>
  </si>
  <si>
    <t>Τρίοδη ηλεκτροκίνητη βαλβίδα, δύο θέσεων, βαρέως τύπου, φλαντζωτής σύνδεσης, διαμέτρου 5 INS.</t>
  </si>
  <si>
    <t>Θερμόμετρο εμβαπτίσεως, κεντρικής θέρμανσης, ευθύ ή γωνιακό με ορειχάλκινη θήκη, περιοχής ένδειξης 0-100°C.</t>
  </si>
  <si>
    <t xml:space="preserve">  ΗΛΜ39</t>
  </si>
  <si>
    <t xml:space="preserve">  ΗΛΜ36</t>
  </si>
  <si>
    <t xml:space="preserve">  ΗΛΜ35</t>
  </si>
  <si>
    <t xml:space="preserve">  ΗΛΜ28</t>
  </si>
  <si>
    <t xml:space="preserve">  ΗΛΜ26</t>
  </si>
  <si>
    <t xml:space="preserve">   ΗΛΜ7</t>
  </si>
  <si>
    <t xml:space="preserve"> Αποξήλωση του συστήματος οπτικών αναγγελιών πτήσεων (ΣΟΑΠ), στο υφιστάμενο τμήμα του αεροδρομίου.</t>
  </si>
  <si>
    <t> Σύστημα κεντρικού ελέγχου οπτικών αναγγελιών πτήσης (ΣΟΑΠ).</t>
  </si>
  <si>
    <t>Άθροισμα δαπανών εργασιών κατά τη μελέτη Σσ =</t>
  </si>
  <si>
    <t>Γ.Ε. &amp; Ε.Ο. 18%:</t>
  </si>
  <si>
    <t>Συνολική Δαπάνη έργου κατά την μελέτη ΣΣ =</t>
  </si>
  <si>
    <t>Απρόβλεπτα 9%:</t>
  </si>
  <si>
    <t>Σύνολο Σ1 =</t>
  </si>
  <si>
    <t>Σύνολο Σ2 =</t>
  </si>
  <si>
    <t>Αναθεώρηση &amp; Στρογγυλοποίηση</t>
  </si>
  <si>
    <t>Σύνολο Σ3 =</t>
  </si>
  <si>
    <t>ΓΕΝΙΚΟ ΣΥΝΟΛΟ:</t>
  </si>
  <si>
    <t>Φ.Π.Α. 23%:</t>
  </si>
  <si>
    <t>Αξία ασφάλτου:</t>
  </si>
  <si>
    <t xml:space="preserve">ΓΕ &amp; ΟΕ 18% ασφάλτου </t>
  </si>
  <si>
    <t>ΠΡΟΥΠΟΛΟΓΙΣΜΟΣ ΜΕΛΕΤΗΣ</t>
  </si>
  <si>
    <t>Τοπικό σύστημα ανίχνευσης - αυτόματης κατάσβεσης, με φιάλες FM-200 (επταφθοριοπροπάνιο), αριθμού φιαλών 2χ81 lt.</t>
  </si>
  <si>
    <t>Τοπικό σύστημα ανίχνευσης - αυτόματης κατάσβεσης, με φιάλες FM-200 (επταφθοριοπροπάνιο), αριθμού φιαλών 3χ81 lt.</t>
  </si>
  <si>
    <t>Κεφαλή καταιονισμού νερού (SPRINKLER), οροφής υγρού τύπου, ορειχάλκινη, διαμέτρου 1/2 INS.</t>
  </si>
  <si>
    <t>Διάταξη σταθμού ελέγχου δικτύου SPRINKLERS, υγρού τύπου, διαμέτρου DN150.</t>
  </si>
  <si>
    <t>  Πιεστικό συγκρότημα πυρόσβεσης πλήρες, παροχής 25 Μ3/Η και μανομετρικού 85 MΣΥ.</t>
  </si>
  <si>
    <t>Σύστημα τροφοδότησης πυροσβεστικών οχημάτων με υγρό-αφρό και νερό.</t>
  </si>
  <si>
    <t>Εξοδος με τον ανάλογο σ'αυτήν οριζόντιο συλλέκτη ή διανομέα θερμού ή ψυχρού νερού χρήσης από χαλυβδοσωλήνα χωρίς ραφή, διαμέτρου διανομέα ή συλλέκτη DN300 ΜΜ.</t>
  </si>
  <si>
    <t>Εξοδος με τον ανάλογο σ'αυτήν οριζόντιο συλλέκτη ή διανομέα θερμού ή ψυχρού νερού χρήσης από χαλυβδοσωλήνα χωρίς ραφή, διαμέτρου διανομέα ή συλλέκτη DN 150.</t>
  </si>
  <si>
    <t>  Εξοδος με τον ανάλογο σ'αυτήν οριζόντιο συλλέκτη ή διανομέα θερμού ή ψυχρού νερού χρήσης από χαλυβδοσωλήνα χωρίς ραφή, διαμέτρου διανομέα ή συλλέκτη DN 200.</t>
  </si>
  <si>
    <t>Ανιχνευτής ροής (flow switch), ορειχάλκινος, προστασίας ΙΡ54, για σωλήνες DN25 έως DN200, με σπείρωμα σύνδεσης DN25.</t>
  </si>
  <si>
    <t>Μειωτής πίεσης ρευστού, κοχλιωτός, ονομαστικής διαμέτρου 2 INS.</t>
  </si>
  <si>
    <t>Μανόμετρο με κρουνό, περιοχής ενδείξεων 0 μέχρι 10 ΑΤΜ.</t>
  </si>
  <si>
    <t xml:space="preserve">  ΗΛΜ31</t>
  </si>
  <si>
    <t>Αποξήλωση και αναδιαμόρφωση εγκαταστάσεων πυροπροστασίας, στο υφιστάμενο τμήμα του αεροδρομίου.</t>
  </si>
  <si>
    <t>Αεροψυκτήρας γλυκόλης, οροφής, συνολικού ψυκτικού φορτίου 3.0 έως 4.0 KW.</t>
  </si>
  <si>
    <t xml:space="preserve">  ΗΛΜ32</t>
  </si>
  <si>
    <t>Αεροψυκτήρας γλυκόλης, οροφής, συνολικού ψυκτικού φορτίου 6.0 έως 7.0 KW.</t>
  </si>
  <si>
    <t>Αεροψυκτήρας γλυκόλης, οροφής, συνολικού ψυκτικού φορτίου 8.0 έως 9.0 KW.</t>
  </si>
  <si>
    <t>Αεροψυκτήρας γλυκόλης, οροφής, συνολικού ψυκτικού φορτίου 13.0 έως 14.0 KW.</t>
  </si>
  <si>
    <t>Πιεστικό συγκρότημα νερού γεώτρησης, αποτελούμενο από 3 πολυβάθμια συγκροτήματα αντλιών - ηλεκτροκινητήρων τύπου INVERTER, παροχής εκάστης 19.5 Μ3/Η στα 5.0 bar.</t>
  </si>
  <si>
    <t>  Σιδηροσωλήνας μαύρος με ραφή, ISO-MEDIUM βαρύς (πράσινη ετικέτα), πάχους 3.25mm &amp; διαμέτρου 1 1/4 INS.</t>
  </si>
  <si>
    <t>Σιδηροσωλήνας μαύρος με ραφή, ISO-MEDIUM βαρύς (πράσινη ετικέτα), πάχους 3.25mm &amp; διαμέτρου 1 1/2 INS.</t>
  </si>
  <si>
    <t>Σιδηροσωλήνας μαύρος με ραφή, ISO-MEDIUM βαρύς (πράσινη ετικέτα), πάχους 3.65mm &amp; διαμέτρου 2 INS.</t>
  </si>
  <si>
    <t>Σιδηροσωλήνας γαλβανισμένος με ραφή, ISO - MEDIUM βαρύς (πράσινη ετικέτα), πάχους 2.65 ΜΜ, διαμέτρου 1/2 INS.</t>
  </si>
  <si>
    <t>  Σιδηροσωλήνας γαλβανισμένος με ραφή, ISO - MEDIUM βαρύς (πράσινη ετικέτα), πάχους 3.25 ΜΜ, διαμέτρου 1 INS.</t>
  </si>
  <si>
    <t>Χαλυβδοσωλήνας μαύρος χωρίς ραφή, κατά DIN 2448, διαμέτρου 2 1/2", (DN65).</t>
  </si>
  <si>
    <t>Χαλυβδοσωλήνας μαύρος χωρίς ραφή, κατά DIN 2448, διαμέτρου 3" (DN80).</t>
  </si>
  <si>
    <t>Χαλυβδοσωλήνας μαύρος χωρίς ραφή, κατά DIN 2448, διαμέτρου 4" (DN100).</t>
  </si>
  <si>
    <t>Χαλυβδοσωλήνας μαύρος χωρίς ραφή, κατά DIN 2448, διαμέτρου 5" (DN125).</t>
  </si>
  <si>
    <t>  Χαλυβδοσωλήνας μαύρος χωρίς ραφή, κατά DIN 2448, διαμέτρου 6" (DN150).</t>
  </si>
  <si>
    <t>Χαλυβδοσωλήνας μαύρος χωρίς ραφή, κατά DIN 2448, διαμέτρου 8" (DN200).</t>
  </si>
  <si>
    <t>Χαλκοσωλήνας βαρέως τύπου, κατά DIN 1754, 1787 και ΕΛΟΤ 616, 617, πάχους τοιχώματος 1.0 ΜΜ, εξωτ. διαμέτρ. 22 ΜΜ.</t>
  </si>
  <si>
    <t>Χαλκοσωλήνας βαρέως τύπου, κατά DIN 1754, 1787 και ΕΛΟΤ 616, 617, πάχους τοιχώματος 1.5 ΜΜ, εξωτ. διαμέτρ. 28 ΜΜ.</t>
  </si>
  <si>
    <t>Χαλκοσωλήνας ψυκτικών σωληνώσεων υγρού και αερίου, συστήματος VRV.</t>
  </si>
  <si>
    <t>Πλαστικός σωλήνας από σκληρό P.V.C., με σπείρωμα, για δίκτυα ύδρευσης και αποχέτευση συμπυκνωμάτων, πίεσης λειτουργίας για 20°C 16 AΤΜ, διαμέτρου 32 ΜΜ.</t>
  </si>
  <si>
    <t>Ρυθμιστική βαλβίδα εξισορρόπησης (balancing valve), υδραυλικών δικτύων θέρμανσης - ψύξης, φλαντζωτής σύνδεσης, χυτοσιδηρά, ονομαστικής διαμέτρου DN 100.</t>
  </si>
  <si>
    <t>Ρυθμιστική βαλβίδα εξισορρόπησης (balancing valve), υδραυλικών δικτύων θέρμανσης - ψύξης, φλαντζωτής σύνδεσης, χυτοσιδηρά, ονομαστικής διαμέτρου DN 150.</t>
  </si>
  <si>
    <t>Ρυθμιστική βαλβίδα εξισορρόπησης (balancing valve), υδραυλικών δικτύων θέρμανσης - ψύξης, φλαντζωτής σύνδεσης, χυτοσιδηρά, ονομαστικής διαμέτρου DN 200.</t>
  </si>
  <si>
    <t>  Βαλβίδα πεταλούδας με τον μηχανισμό χειρισμού της, διαμέτρου 65 ΜΜ.</t>
  </si>
  <si>
    <t>Βαλβίδα πεταλούδας με τον μηχανισμό χειρισμού της, διαμέτρου 80 ΜΜ.</t>
  </si>
  <si>
    <t>Βαλβίδα πεταλούδας με τον μηχανισμό χειρισμού της, διαμέτρου 100 ΜΜ.</t>
  </si>
  <si>
    <t>Βαλβίδα πεταλούδας με τον μηχανισμό χειρισμού της, διαμέτρου 125 ΜΜ.</t>
  </si>
  <si>
    <t>Βαλβίδα πεταλούδας με τον μηχανισμό χειρισμού της, διαμέτρου 200 ΜΜ.</t>
  </si>
  <si>
    <t>Βαλβίδα αντεπιστροφήs ορειχάλκινη με γλωττίδα (κλαπέ), διαμέτρου 2 INS.</t>
  </si>
  <si>
    <t>  Βαλβίδα αντεπιστροφής χυτοσιδηρή με γλωττίδα (κλαπέ), συνδεόμενη με φλάντζες, διαμέτρου 65 ΜΜ.</t>
  </si>
  <si>
    <t>Βαλβίδα αντεπιστροφής χυτοσιδηρή με γλωττίδα (κλαπέ), συνδεόμενη με φλάντζες, διαμέτρου 80 ΜΜ.</t>
  </si>
  <si>
    <t>Βαλβίδα αντεπιστροφής χυτοσιδηρή με γλωττίδα (κλαπέ), συνδεόμενη με φλάντζες, διαμέτρου 100 ΜΜ.</t>
  </si>
  <si>
    <t>Βαλβίδα αντεπιστροφής χυτοσιδηρή με γλωττίδα (κλαπέ), συνδεόμενη με φλάντζες, διαμέτρου 125 ΜΜ.</t>
  </si>
  <si>
    <t>Βαλβίδα αντεπιστροφής χυτοσιδηρή με γλωττίδα (κλαπέ), συνδεόμενη με φλάντζες, διαμέτρου 200 ΜΜ.</t>
  </si>
  <si>
    <t>  Αυτόματο εξαεριστικό δικτύου, ορειχάλκινο, επιχρωμιωμένο, με σφαιρική βάννα 1/2" και σύστημα αποσύνδεσης, διαμέτρου 3/8 INS.</t>
  </si>
  <si>
    <t>Θερμαντικό σώμα τύπου PANEL-11, ύψους 500mm &amp; μήκους 0.52m.</t>
  </si>
  <si>
    <t>Θερμαντικό σώμα τύπου PANEL-22, ύψους 500mm &amp; μήκους 0.4m.</t>
  </si>
  <si>
    <t>Θερμαντικό σώμα τύπου PANEL-22, ύψους 600mm &amp; μήκους 0.4m.</t>
  </si>
  <si>
    <t>Θερμαντικό σώμα τύπου PANEL-22, ύψους 600mm &amp; μήκους 0.52m.</t>
  </si>
  <si>
    <t>Θερμαντικό σώμα τύπου PANEL-22, ύψους 600mm &amp; μήκους 0.6m.</t>
  </si>
  <si>
    <t>Θερμαντικό σώμα τύπου PANEL-22, ύψους 600mm &amp; μήκους 0.8m.</t>
  </si>
  <si>
    <t>Θερμαντικό σώμα τύπου PANEL-22, ύψους 600mm &amp; μήκους 0.92m.</t>
  </si>
  <si>
    <t>Θερμαντικό σώμα τύπου PANEL-22, ύψους 900mm &amp; μήκους 0.8m.</t>
  </si>
  <si>
    <t>Θερμαντικό σώμα τύπου PANEL-22, ύψους 900mm &amp; μήκους 0.92m.</t>
  </si>
  <si>
    <t>Θερμαντικό σώμα τύπου PANEL-33, ύψους 600mm &amp; μήκους 0.72m.</t>
  </si>
  <si>
    <t>Θερμαντικό σώμα τύπου PANEL-33, ύψους 600mm &amp; μήκους 0.8m.</t>
  </si>
  <si>
    <t>Θερμαντικό σώμα τύπου PANEL-33, ύψους 900mm &amp; μήκους 0.8m.</t>
  </si>
  <si>
    <t>Ηλεκτρικό θερμαντικό σώμα, άμεσης απόδοσης, φυσικής ανακυκλοφορίας, ισχύος 1000 W.</t>
  </si>
  <si>
    <t>Ηλεκτρικό θερμαντικό σώμα, άμεσης απόδοσης, φυσικής ανακυκλοφορίας, ισχύος έως 500 W.</t>
  </si>
  <si>
    <t>Ηλεκτρικό θερμαντικό σώμα, άμεσης απόδοσης, φυσικής ανακυκλοφορίας, ισχύος 2500 W.</t>
  </si>
  <si>
    <t>Ρυθμιστική βαλβίδα θερμαντικού σώματος, διαμέτρου 1/2 INS.</t>
  </si>
  <si>
    <t>Λέβητας χαλύβδινος, νερού, θερμαντικής ισχύος 500.000 KCAL/H.</t>
  </si>
  <si>
    <t>Δεξαμενή ακάθαρτου πετρελαίου, κυλινδρική οριζόντια, υπόγεια (κατά DIN 6608), xωρητικότητας 25 Μ3.</t>
  </si>
  <si>
    <t>Δοχείο διαστολής κλειστό με μεμβράνη, χωρητικότητας 35 l.</t>
  </si>
  <si>
    <t>Δοχείο διαστολής κλειστό με μεμβράνη, χωρητικότητας 50 l.</t>
  </si>
  <si>
    <t>Δοχείο διαστολής κλειστό με μεμβράνη, χωρητικότητας 80 l.</t>
  </si>
  <si>
    <t>Δοχείο διαστολής κλειστό με μεμβράνη, χωρητικότητας 250 l.</t>
  </si>
  <si>
    <t>Δοχείο διαστολής κλειστό με μεμβράνη, χωρητικότητας 400 l.</t>
  </si>
  <si>
    <t>Σύστημα αυτόματης πλήρωσης εγκατάστασης κλειστού δοχείου διαστολής, διαμέτρου 3/4 INS.</t>
  </si>
  <si>
    <t>Aσφαλιστική βαλβίδα με ελατήριο οποιασδήποτε πίεσης λειτουργίας, διαμέτρου 1 INS.</t>
  </si>
  <si>
    <t>Aσφαλιστική βαλβίδα με ελατήριο οποιασδήποτε πίεσης λειτουργίας, διαμέτρου 2 INS.</t>
  </si>
  <si>
    <t>Aσφαλιστική βαλβίδα με ελατήριο οποιασδήποτε πίεσης λειτουργίας, διαμέτρου 2 1/2 INS.</t>
  </si>
  <si>
    <t>Τοπική κλιματιστική μονάδα ανεμιστήρα στοιχείου (F.C.U.) ψευδοροφής (κασέτα), χωρίς περίβλημα, ολικής ψυκτικής και θερμαντικής απόδοσης αντίστοιχα 1.887/2.481 Κcal/h, (μέγεθος 01).</t>
  </si>
  <si>
    <t>Τοπική κλιματιστική μονάδα ανεμιστήρα στοιχείου (F.C.U.) ψευδοροφής (κασέτα), χωρίς περίβλημα, ολικής ψυκτικής και θερμαντικής απόδοσης αντίστοιχα 3.136/3.963 Κcal/h, (μέγεθος 03).</t>
  </si>
  <si>
    <t>Τοπική κλιματιστική μονάδα ανεμιστήρα στοιχείου (F.C.U.) ψευδοροφής (κασέτα), χωρίς περίβλημα, ολικής ψυκτικής και θερμαντικής απόδοσης αντίστοιχα 3.972/5.158 Κcal/h, (μέγεθος 04).</t>
  </si>
  <si>
    <t>Τοπική κλιματιστική μονάδα ανεμιστήρα στοιχείου (F.C.U.) δαπέδου, με περίβλημα, ολικής ψυκτικής και θερμαντικής απόδοσης αντίστοιχα 1.161/1.135 Κcal/h, (μέγεθος 02).</t>
  </si>
  <si>
    <t>Τοπική κλιματιστική μονάδα ανεμιστήρα στοιχείου (F.C.U.) δαπέδου, με περίβλημα, ολικής ψυκτικής και θερμαντικής απόδοσης αντίστοιχα 1.368/1.505 Κcal/h, (μέγεθος 03).</t>
  </si>
  <si>
    <t>Τοπική κλιματιστική μονάδα ανεμιστήρα στοιχείου (F.C.U.) δαπέδου, με περίβλημα, ολικής ψυκτικής και θερμαντικής απόδοσης αντίστοιχα 2.881/2.959 Κcal/h, (μέγεθος 06).</t>
  </si>
  <si>
    <t>Τοπική κλιματιστική μονάδα ανεμιστήρα στοιχείου (F.C.U.) δαπέδου, με περίβλημα, ολικής ψυκτικής και θερμαντικής απόδοσης αντίστοιχα 3.526/3.905 Κcal/h, (μέγεθος 08).</t>
  </si>
  <si>
    <t xml:space="preserve">  KG   </t>
  </si>
  <si>
    <t>Αεραγωγός από αλουμίνιο εύκαμπτος, κυκλικής διατομής, ονομαστικής διαμέτρου 100 ΜΜ.</t>
  </si>
  <si>
    <t>Αεραγωγός από αλουμίνιο εύκαμπτος, κυκλικής διατομής, ονομαστικής διαμέτρου 125 ΜΜ.</t>
  </si>
  <si>
    <t>Αεραγωγός από αλουμίνιο εύκαμπτος, κυκλικής διατομής, ονομαστικής διαμέτρου 150 ΜΜ.</t>
  </si>
  <si>
    <t>Αεραγωγός από αλουμίνιο εύκαμπτος, κυκλικής διατομής, ονομαστικής διαμέτρου 250 ΜΜ.</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</si>
  <si>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100 ΜΜ και εξωτερικής διαμέτρου 157 ΜΜ.</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</si>
  <si>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150 ΜΜ και εξωτερικής διαμέτρου 207 ΜΜ.</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</si>
  <si>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180 ΜΜ και εξωτερικής διαμέτρου 231 ΜΜ.</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</si>
  <si>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250 ΜΜ και εξωτερικής διαμέτρου 307 ΜΜ.</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</si>
  <si>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300 ΜΜ και εξωτερικής διαμέτρου 362 ΜΜ.</t>
  </si>
  <si>
    <t>Στόμιο προσαγωγής αέρα, τοίχου ή αεραγωγού, με εσωτερικό διάφραγμα ρύθμισης της ποσότητας του αέρα, διαστάσεων 203χ102mm.</t>
  </si>
  <si>
    <t>Στόμιο προσαγωγής αέρα, τοίχου ή αεραγωγού, με εσωτερικό διάφραγμα ρύθμισης της ποσότητας του αέρα, διαστάσεων 305χ152mm.</t>
  </si>
  <si>
    <t>Στόμιο προσαγωγής αέρα, τοίχου ή αεραγωγού, με εσωτερικό διάφραγμα ρύθμισης της ποσότητας του αέρα, διαστάσεων 356χ152mm.</t>
  </si>
  <si>
    <t>  Στόμιο προσαγωγής αέρα, τοίχου ή αεραγωγού, με εσωτερικό διάφραγμα ρύθμισης της ποσότητας του αέρα, διαστάσεων 457χ203mm.</t>
  </si>
  <si>
    <t>Στόμιο προσαγωγής αέρα, τοίχου ή αεραγωγού, με εσωτερικό διάφραγμα ρύθμισης της ποσότητας του αέρα, διαστάσεων 610χ203mm.</t>
  </si>
  <si>
    <t>Στόμιο προσαγωγής αέρα, τοίχου ή αεραγωγού, με εσωτερικό διάφραγμα ρύθμισης της ποσότητας του αέρα, διαστάσεων 610χ254mm.</t>
  </si>
  <si>
    <t>Στόμιο προσαγωγής αέρα, τοίχου ή αεραγωγού, με εσωτερικό διάφραγμα ρύθμισης της ποσότητας του αέρα, διαστάσεων 711χ254mm.</t>
  </si>
  <si>
    <t>Στόμιο προσαγωγής αέρα, τοίχου ή αεραγωγού, με εσωτερικό διάφραγμα ρύθμισης της ποσότητας του αέρα, διαστάσεων 914χ254mm.</t>
  </si>
  <si>
    <t>Στόμιο επιστροφής αέρα, τοίχου ή αεραγωγού, με εσωτερικό διάφραγμα ρύθμισης της ποσότητας του αέρα, διαστάσεων 254χ152mm.</t>
  </si>
  <si>
    <t>Στόμιο επιστροφής αέρα, τοίχου ή αεραγωγού, με εσωτερικό διάφραγμα ρύθμισης της ποσότητας του αέρα, διαστάσεων 300χ200mm.</t>
  </si>
  <si>
    <t>  Στόμιο επιστροφής αέρα, τοίχου ή αεραγωγού, με εσωτερικό διάφραγμα ρύθμισης της ποσότητας του αέρα, διαστάσεων 305χ152mm.</t>
  </si>
  <si>
    <t>Στόμιο επιστροφής αέρα, τοίχου ή αεραγωγού, με εσωτερικό διάφραγμα ρύθμισης της ποσότητας του αέρα, διαστάσεων 356χ152mm.</t>
  </si>
  <si>
    <t>Στόμιο επιστροφής αέρα, τοίχου ή αεραγωγού, με εσωτερικό διάφραγμα ρύθμισης της ποσότητας του αέρα, διαστάσεων 356χ203mm.</t>
  </si>
  <si>
    <t>Στόμιο επιστροφής αέρα, τοίχου ή αεραγωγού, με εσωτερικό διάφραγμα ρύθμισης της ποσότητας του αέρα, διαστάσεων 457χ152mm.</t>
  </si>
  <si>
    <t>Στόμιο επιστροφής αέρα, τοίχου ή αεραγωγού, με εσωτερικό διάφραγμα ρύθμισης της ποσότητας του αέρα, διαστάσεων 610χ203mm.</t>
  </si>
  <si>
    <t>Στόμιο επιστροφής αέρα, τοίχου ή αεραγωγού, με εσωτερικό διάφραγμα ρύθμισης της ποσότητας του αέρα, διαστάσεων 610χ254mm.</t>
  </si>
  <si>
    <t>Στόμιο επιστροφής αέρα, τοίχου ή αεραγωγού, με εσωτερικό διάφραγμα ρύθμισης της ποσότητας του αέρα, διαστάσεων 711χ203mm.</t>
  </si>
  <si>
    <t>Στόμιο επιστροφής αέρα, τοίχου ή αεραγωγού, με εσωτερικό διάφραγμα ρύθμισης της ποσότητας του αέρα, διαστάσεων 762χ254mm.</t>
  </si>
  <si>
    <t>Στόμιο επιστροφής αέρα, τοίχου ή αεραγωγού, με εσωτερικό διάφραγμα ρύθμισης της ποσότητας του αέρα, διαστάσεων 762χ305mm.</t>
  </si>
  <si>
    <t>Στόμιο επιστροφής αέρα, τοίχου ή αεραγωγού, με εσωτερικό διάφραγμα ρύθμισης της ποσότητας του αέρα, διαστάσεων 914χ254mm.</t>
  </si>
  <si>
    <t>Στόμιο επιστροφής αέρα, τοίχου ή αεραγωγού, με εσωτερικό διάφραγμα ρύθμισης της ποσότητας του αέρα, διαστάσεων 1219χ305mm.</t>
  </si>
  <si>
    <t>Στόμιο προσαγωγής αέρα, οροφής, με εσωτερικό διάφραγμα ρύθμισης της ποσότητας του αέρα, διαστάσεων 152χ152mm.</t>
  </si>
  <si>
    <t>Στόμιο προσαγωγής αέρα, οροφής, με εσωτερικό διάφραγμα ρύθμισης της ποσότητας του αέρα, διαστάσεων 228χ228mm.</t>
  </si>
  <si>
    <t>Στόμιο προσαγωγής αέρα, οροφής, με εσωτερικό διάφραγμα ρύθμισης της ποσότητας του αέρα, διαστάσεων 305χ305mm.</t>
  </si>
  <si>
    <t>Στόμιο προσαγωγής αέρα, οροφής, με εσωτερικό διάφραγμα ρύθμισης της ποσότητας του αέρα, διαστάσεων 457χ457mm.</t>
  </si>
  <si>
    <t>Στόμιο επιστροφής αέρα, οροφής, με εσωτερικό διάφραγμα ρύθμισης της ποσότητας του αέρα, διαστάσεων 150χ100mm.</t>
  </si>
  <si>
    <t>Στόμιο επιστροφής αέρα, οροφής, με εσωτερικό διάφραγμα ρύθμισης της ποσότητας του αέρα, διαστάσεων 152χ152mm.</t>
  </si>
  <si>
    <t>Στόμιο επιστροφής αέρα, οροφής, με εσωτερικό διάφραγμα ρύθμισης της ποσότητας του αέρα, διαστάσεων 200χ200mm.</t>
  </si>
  <si>
    <t>Στόμιο επιστροφής αέρα, οροφής, με εσωτερικό διάφραγμα ρύθμισης της ποσότητας του αέρα, διαστάσεων 254χ152mm.</t>
  </si>
  <si>
    <t>Στόμιο επιστροφής αέρα, οροφής, με εσωτερικό διάφραγμα ρύθμισης της ποσότητας του αέρα, διαστάσεων 305χ305mm.</t>
  </si>
  <si>
    <t>Στόμιο επιστροφής αέρα, οροφής, με εσωτερικό διάφραγμα ρύθμισης της ποσότητας του αέρα, διαστάσεων 381χ381mm.</t>
  </si>
  <si>
    <t>Στόμιο επιστροφής αέρα, οροφής, με εσωτερικό διάφραγμα ρύθμισης της ποσότητας του αέρα, διαστάσεων 1000χ350mm.</t>
  </si>
  <si>
    <t>Στόμιο προσαγωγής ή απαγωγής αέρα, τύπου δισκοβαλβίδας (disk valves), διαμέτρου 100mm.</t>
  </si>
  <si>
    <t>Στόμιο προσαγωγής ή απαγωγής αέρα, τύπου δισκοβαλβίδας (disk valves), διαμέτρου 125mm.</t>
  </si>
  <si>
    <t>Στόμιο προσαγωγής ή απαγωγής αέρα, τύπου δισκοβαλβίδας (disk valves), διαμέτρου 160mm.</t>
  </si>
  <si>
    <t>Στόμιο προσαγωγής ή απαγωγής αέρα, τύπου δισκοβαλβίδας (disk valves), διαμέτρου 200mm.</t>
  </si>
  <si>
    <t>Διάφραγμα ρύθμισης παροχής αέρα, κατάλληλο για τοποθέτηση σε εύκαμπτο κυκλικό αεραγωγό, διαμέτρου έως Φ250.</t>
  </si>
  <si>
    <t>Διάφραγμα ρύθμισης παροχής αέρα, κατάλληλο για τοποθέτηση σε εύκαμπτο κυκλικό αεραγωγό, διαμέτρου έως Φ300.</t>
  </si>
  <si>
    <t>Διάφραγμα ρύθμισης παροχής αέρα, κατάλληλο για τοποθέτηση σε εύκαμπτο κυκλικό αεραγωγό, διαμέτρου έως Φ350.</t>
  </si>
  <si>
    <t>Πολύφυλλο διάφραγμα βαρύτητας, κατάλληλο για τοποθέτηση σε δίκτυο αεραγωγών, διαστάσεων 800χ350 mm.</t>
  </si>
  <si>
    <t>  Διάφραγμα πυρκαϊάς (Fire Damper), συνολικής επιφάνειας έως 0.10 M2.</t>
  </si>
  <si>
    <t xml:space="preserve"> Tεμ.  </t>
  </si>
  <si>
    <t>Διάφραγμα πυρκαϊάς (Fire Damper), συνολικής επιφάνειας από 0.11 έως 0.20 M2.</t>
  </si>
  <si>
    <t>Διάφραγμα πυρκαϊάς (Fire Damper), συνολικής επιφάνειας από 0.21 έως 0.30 M2.</t>
  </si>
  <si>
    <t>Διάφραγμα πυρκαϊάς (Fire Damper), συνολικής επιφάνειας από 0.31 έως 0.50 M2.</t>
  </si>
  <si>
    <t>Διάφραγμα πυρκαϊάς (Fire Damper), συνολικής επιφάνειας από 0.51 έως 1.00 M2.</t>
  </si>
  <si>
    <t>Ηχοαποσβεστήρας ορθογωνικής διατομής, διαστάσεων 6000χ1000χ2000mm.</t>
  </si>
  <si>
    <t>Ηχοαποσβεστήρας ορθογωνικής διατομής, διαστάσεων 6000χ1500χ2000mm.</t>
  </si>
  <si>
    <t>  Ψυκτικό συγκρότημα παραγωγής ψυχρού νερού ηλεκτροκίνητο, αερόψυκτο, ικανότητας 400 Ψ.Τ..</t>
  </si>
  <si>
    <t>Αντλία θερμότητας, παραγωγής ψυχρού και θερμού νερού, με ψυκτικό μέσο R134a, ψυκτικής ικανότητας 168.000 Kcal/H.</t>
  </si>
  <si>
    <t>Κεντρική κλιματιστική μονάδα επεξεργασίας αέρα, για θέρμανση ψύξη και ύγρανση, παροχής αέρα προσαγωγής 2.070 M3/H, (ΚΚΜ-01/ΠΡ).</t>
  </si>
  <si>
    <t>Κεντρική κλιματιστική μονάδα επεξεργασίας αέρα, για θέρμανση ψύξη και ύγρανση, παροχής αέρα προσαγωγής 4.150 M3/H, (ΚΚΜ-02/ΠΡ).</t>
  </si>
  <si>
    <t>Κεντρική κλιματιστική μονάδα επεξεργασίας αέρα, για θέρμανση ψύξη και ύγρανση, παροχής αέρα προσαγωγής 2.200 M3/H, (ΚΚΜ-03/ΠΡ).</t>
  </si>
  <si>
    <t>Κεντρική κλιματιστική μονάδα επεξεργασίας αέρα, για θέρμανση ψύξη και ύγρανση, παροχής αέρα προσαγωγής 9.800 M3/H, (ΚΚΜ-05).</t>
  </si>
  <si>
    <t>Κεντρική κλιματιστική μονάδα επεξεργασίας αέρα, για θέρμανση ψύξη και ύγρανση, παροχής αέρα προσαγωγής 16.440 M3/H, (ΚΚΜ-06).</t>
  </si>
  <si>
    <t>Κεντρική κλιματιστική μονάδα επεξεργασίας αέρα, για θέρμανση ψύξη και ύγρανση, παροχής αέρα προσαγωγής 9.000 M3/H, (ΚΚΜ-07).</t>
  </si>
  <si>
    <t>  Κεντρική κλιματιστική μονάδα επεξεργασίας αέρα, για θέρμανση ψύξη και ύγρανση, παροχής αέρα προσαγωγής 5.400 M3/H, (ΚΚΜ-08).</t>
  </si>
  <si>
    <t>Κεντρική κλιματιστική μονάδα επεξεργασίας αέρα, για θέρμανση ψύξη και ύγρανση, παροχής αέρα προσαγωγής 6.930 M3/H, (ΚΚΜ-09).</t>
  </si>
  <si>
    <t>Κεντρική κλιματιστική μονάδα επεξεργασίας αέρα, για θέρμανση ψύξη και ύγρανση, παροχής αέρα προσαγωγής 8.800 M3/H, (ΚΚΜ-10).</t>
  </si>
  <si>
    <t>Κεντρική κλιματιστική μονάδα επεξεργασίας αέρα, για θέρμανση ψύξη και ύγρανση, παροχής αέρα προσαγωγής 5.350 M3/H, (ΚΚΜ-11).</t>
  </si>
  <si>
    <t>Κεντρική κλιματιστική μονάδα επεξεργασίας αέρα, για θέρμανση ψύξη και ύγρανση, παροχής αέρα προσαγωγής 8.500 M3/H, (ΚΚΜ-13).</t>
  </si>
  <si>
    <t>Κεντρική κλιματιστική μονάδα επεξεργασίας αέρα, για θέρμανση ψύξη και ύγρανση, παροχής αέρα προσαγωγής 8.500 M3/H, (ΚΚΜ-14).</t>
  </si>
  <si>
    <t>Κεντρική κλιματιστική μονάδα επεξεργασίας αέρα, για θέρμανση ψύξη και ύγρανση, παροχής αέρα προσαγωγής 8.500 M3/H, (ΚΚΜ-15).</t>
  </si>
  <si>
    <t>Κεντρική κλιματιστική μονάδα επεξεργασίας αέρα, για θέρμανση ψύξη και ύγρανση, παροχής αέρα προσαγωγής 13.000 M3/H, (ΚΚΜ-17).</t>
  </si>
  <si>
    <t>Κεντρική κλιματιστική μονάδα επεξεργασίας αέρα, για θέρμανση ψύξη και ύγρανση, παροχής αέρα προσαγωγής 9.300 M3/H, (ΚΚΜ-18).</t>
  </si>
  <si>
    <t>Κεντρική κλιματιστική μονάδα επεξεργασίας αέρα, για θέρμανση ψύξη και ύγρανση, παροχής αέρα προσαγωγής 10.350 M3/H, (ΚΚΜ-19).</t>
  </si>
  <si>
    <t>Κεντρική κλιματιστική μονάδα επεξεργασίας αέρα, για θέρμανση ψύξη και ύγρανση, παροχής αέρα προσαγωγής 1.275 M3/H, (ΚΚΜ-21/ΠΡ).</t>
  </si>
  <si>
    <t>Κεντρική κλιματιστική μονάδα επεξεργασίας αέρα, για θέρμανση ψύξη και ύγρανση, παροχής αέρα προσαγωγής 2.815 M3/H, (ΚΚΜ-22/ΠΡ).</t>
  </si>
  <si>
    <t>Κεντρική κλιματιστική μονάδα επεξεργασίας αέρα, για θέρμανση ψύξη και ύγρανση, παροχής αέρα προσαγωγής 5.100 M3/H, (ΚΚΜ-23).</t>
  </si>
  <si>
    <t>Κεντρική κλιματιστική μονάδα επεξεργασίας αέρα, για θέρμανση ψύξη και ύγρανση, παροχής αέρα προσαγωγής 9.000 M3/H, (ΚΚΜ-25).</t>
  </si>
  <si>
    <t>Κεντρική κλιματιστική μονάδα επεξεργασίας αέρα, για θέρμανση ψύξη και ύγρανση, παροχής αέρα προσαγωγής 1.340 M3/H, (ΚΚΜ-26/ΠΡ).</t>
  </si>
  <si>
    <t>Κεντρική κλιματιστική μονάδα επεξεργασίας αέρα, για θέρμανση ψύξη και ύγρανση, παροχής αέρα προσαγωγής 7.000 M3/H, (ΚΚΜ-27).</t>
  </si>
  <si>
    <t>Κεντρική κλιματιστική μονάδα επεξεργασίας αέρα, για θέρμανση ψύξη και ύγρανση, παροχής αέρα προσαγωγής 2.085 M3/H, (ΚΚΜ-29/ΠΡ).</t>
  </si>
  <si>
    <t>Κεντρική κλιματιστική μονάδα επεξεργασίας αέρα, για θέρμανση ψύξη και ύγρανση, παροχής αέρα προσαγωγής 19.750 M3/H, (ΚΚΜ-30).</t>
  </si>
  <si>
    <t>Κεντρική κλιματιστική μονάδα επεξεργασίας αέρα, για θέρμανση ψύξη και ύγρανση, παροχής αέρα προσαγωγής 15.090 M3/H, (ΚΚΜ-31).</t>
  </si>
  <si>
    <t>Κεντρική κλιματιστική μονάδα επεξεργασίας αέρα, για θέρμανση ψύξη και ύγρανση, παροχής αέρα προσαγωγής 9.000 M3/H, (ΚΚΜ-33).</t>
  </si>
  <si>
    <t>Κεντρική κλιματιστική μονάδα επεξεργασίας αέρα, για θέρμανση ψύξη και ύγρανση, παροχής αέρα προσαγωγής 8.800 M3/H, (ΚΚΜ-34).</t>
  </si>
  <si>
    <t>Μονάδα ανάκτησης θερμότητας (VAM), παροχής αέρα 950 Μ3/Η.</t>
  </si>
  <si>
    <t>Aυτόνομη συσκευή αντλίας θερμότητας διαιρούμενου τύπου (split - unit), για ψύξη και θέρμανση, ολικής ψυκτικής και θερμαντικής απόδοσης αντίστοιχα 4.950/1.380 Kcal/H, (τύπος Α).</t>
  </si>
  <si>
    <t>Aυτόνομη συσκευή αντλίας θερμότητας διαιρούμενου τύπου (split - unit), για ψύξη και θέρμανση, ολικής ψυκτικής και θερμαντικής απόδοσης αντίστοιχα 3.840/850 Kcal/H, (τύπος Γ).</t>
  </si>
  <si>
    <t>Aυτόνομη συσκευή αντλίας θερμότητας διαιρούμενου τύπου (split - unit), για ψύξη και θέρμανση, ολικής ψυκτικής και θερμαντικής απόδοσης αντίστοιχα 3.560/870 Kcal/H, (τύπος Δ).</t>
  </si>
  <si>
    <t>  Aυτόνομη συσκευή αντλίας θερμότητας διαιρούμενου τύπου (split - unit), για ψύξη και θέρμανση, ολικής ψυκτικής και θερμαντικής απόδοσης αντίστοιχα 6.597/5.297 Kcal/H, (τύπος Ε).</t>
  </si>
  <si>
    <t>Καθαίρεση επιχρισμάτων</t>
  </si>
  <si>
    <t>Πινακίδες ρυθμιστικές και ένδειξης επικίνδυνων θέσεων υψηλής αντανακλαστικότητας, Πινακίδα εργοταξιακής σήμανσης</t>
  </si>
  <si>
    <t>93,90</t>
  </si>
  <si>
    <t>Στύλοι πινακίδων, Στύλος πινακίδων από γαλβανισμένο σιδηροσωλήνα Φ 1 1/2''</t>
  </si>
  <si>
    <t>1η ΟΜΑΔΑ ΟΜΟΕΙΔΩΝ ΕΡΓΑΣΙΩΝ: ΠΡΟΕΡΓΑΣΙΕΣ ΚΑΙ ΕΡΓΑΣΙΕΣ ΥΠΟΔΟΜΩΝ ΚΤΙΡΙΩΝ</t>
  </si>
  <si>
    <t>ΣΥΝΟΛΟ ΔΑΠΑΝΗΣ 1ης ΟΜΑΔΑΣ ΟΜΟΕΙΔΩΝ ΕΡΓΑΣΙΩΝ</t>
  </si>
  <si>
    <t>2η ΟΜΑΔΑ ΟΜΟΕΙΔΩΝ ΕΡΓΑΣΙΩΝ: ΣΚΥΡΟΔΕΜΑΤΑ ΚΑΙ ΚΟΝΙΟΔΕΜΑΤΑ ΚΤΙΡΙΩΝ</t>
  </si>
  <si>
    <t>ΣΥΝΟΛΟ ΔΑΠΑΝΗΣ 2ης ΟΜΑΔΑΣ ΟΜΟΕΙΔΩΝ ΕΡΓΑΣΙΩΝ</t>
  </si>
  <si>
    <t>3η ΟΜΑΔΑ ΟΜΟΕΙΔΩΝ ΕΡΓΑΣΙΩΝ: ΞΥΛΟΥΡΓΙΚΑ ΚΑΙ ΜΕΤΑΛΛΟΥΡΓΙΚΑ ΚΤΙΡΙΩΝ</t>
  </si>
  <si>
    <t>4η ΟΜΑΔΑ ΟΜΟΕΙΔΩΝ ΕΡΓΑΣΙΩΝ: ΤΟΙΧΟΔΟΜΕΣ-ΤΟΙΧΟΠΕΤΑΣΜΑΤΑ-ΚΑΛΥΨΕΙΣ-ΕΠΙΣΤΡΩΣΕΙΣ ΚΤΙΡΙΩΝ</t>
  </si>
  <si>
    <t>ΣΥΝΟΛΟ 4ης ΟΜΑΔΑΣ ΟΜΟΕΙΔΩΝ ΕΡΓΑΣΙΩΝ</t>
  </si>
  <si>
    <t>Γ.020</t>
  </si>
  <si>
    <t>ΣΥΝΟΛΟ 3ης ΟΜΑΔΑΣ ΟΜΟΕΙΔΩΝ ΕΡΓΑΣΙΩΝ</t>
  </si>
  <si>
    <t>Στεγανοποίηση με κολλητή μεβράνη FPΟ, πάχους 1,8 mm, τύπου Sarnafil TG 76-18 Felt της SIKΑ</t>
  </si>
  <si>
    <t>ΣΥΝΟΛΟ 5ης ΟΜΑΔΑΣ ΟΜΟΕΙΔΩΝ ΕΡΓΑΣΙΩΝ</t>
  </si>
  <si>
    <t>6η ΟΜΑΔΑ ΟΜΟΕΙΔΩΝ ΕΡΓΑΣΙΩΝ:  ΧΩΜΑΤΟΥΡΓΙΚΑ ΟΔΙΚΟΥ ΔΙΚΤΥΟΥ &amp; ΠΕΡΙΒΑΛΛΟΝΤΑ ΧΩΡΟΥ</t>
  </si>
  <si>
    <t>ΣΥΝΟΛΟ 6ης ΟΜΑΔΑΣ ΟΜΟΕΙΔΩΝ ΕΡΓΑΣΙΩΝ</t>
  </si>
  <si>
    <t>7η ΟΜΑΔΑ ΟΜΟΕΙΔΩΝ ΕΡΓΑΣΙΩΝ: ΤΕΧΝΙΚΑ ΕΡΓΑ ΟΔΙΚΟΥ ΔΙΚΤΥΟΥ &amp; ΠΕΡΙΒΑΛΛΟΝΤΑ ΧΩΡΟΥ</t>
  </si>
  <si>
    <t>ΣΥΝΟΛΟ 7ης ΟΜΑΔΑΣ ΟΜΟΕΙΔΩΝ ΕΡΓΑΣΙΩΝ</t>
  </si>
  <si>
    <t>8η ΟΜΑΔΑ ΟΜΟΕΙΔΩΝ ΕΡΓΑΣΙΩΝ: ΕΠΙΣΤΡΩΣΕΙΣ ΟΔΙΚΟΥ ΔΙΚΤΥΟΥ ΠΕΡΙΒΑΛΛΟΝΤΑ ΧΩΡΟΥ</t>
  </si>
  <si>
    <t>ΣΥΝΟΛΟ 8ης ΟΜΑΔΑΣ ΟΜΟΕΙΔΩΝ ΕΡΓΑΣΙΩΝ</t>
  </si>
  <si>
    <t>9η ΟΜΑΔΑ ΟΜΟΕΙΔΩΝ ΕΡΓΑΣΙΩΝ: ΗΛΕΚΤΡΟΜΗΧΑΝΟΛΟΓΙΚΕΣ ΕΡΓΑΣΙΕΣ</t>
  </si>
  <si>
    <t>ΣΥΝΟΛΟ 9ης ΟΜΑΔΑΣ ΟΜΟΕΙΔΩΝ ΕΡΓΑΣΙΩΝ</t>
  </si>
  <si>
    <t>Εκσκαφή θεμελίων και τάφρων με χρήση μηχανικών μέσων, χωρίς την καθαρή μεταφορά των προϊόντων εκσκαφής, σε εδάφη γαιώδη-ημιβραχώδη</t>
  </si>
  <si>
    <t>ΟΙΚ-2124</t>
  </si>
  <si>
    <t>Επίχωση με προϊόντα εκσκαφών, εκβραχισμών ή κατεδαφίσεων</t>
  </si>
  <si>
    <t>ΟΙΚ-2162</t>
  </si>
  <si>
    <t>Φορτοεκφόρτωση προϊόντων εκσκαφών, με μηχανικά μέσα</t>
  </si>
  <si>
    <t>ΟΙΚ-3213</t>
  </si>
  <si>
    <t>Eπιστρώσεις στηθαίων (πεζουλιών) από μάρμαρο σκληρό, όμοιο με το υφιστάμενά (προέλευσης Διονύσου), λευκό λειοτριμένο και στιλβωμένο, πάχους 4 cm, και πλάτους έως 20 cm, κολλητό πάνω σε τσιμεντοκονία,</t>
  </si>
  <si>
    <t>Φρεάτιο επίσκεψης από σκυρόδεμα πάχους 15cm με διπλό χυτοσιδηρό κάλυμμα, διαστάσεων 60*60cm βάθους έως 120cm</t>
  </si>
  <si>
    <t>Φρεάτιο επίσκεψης από σκυρόδεμα πάχους 15cm με διπλό χυτοσιδηρό κάλυμμα, διαστάσεων 80*80cm βάθους έως 80cm</t>
  </si>
  <si>
    <t>Φρεάτιο επίσκεψης από σκυρόδεμα πάχους 15cm με διπλό χυτοσιδηρό κάλυμμα, διαστάσεων 120*120cm βάθους έως 100cm</t>
  </si>
  <si>
    <t>Αγωγοί αποχέτευσης ομβρίων από τσιμεντοσωλήνες σειράς 150, ονομαστικής διαμέτρου D1000mm</t>
  </si>
  <si>
    <t>ΥΔΡ-6551.7</t>
  </si>
  <si>
    <t>5η ΟΜΑΔΑ ΟΜΟΕΙΔΩΝ ΕΡΓΑΣΙΩΝ: ΕΞΟΠΛΙΣΜΟΣ ΛΕΙΤΟΥΡΓΙΑΣ ΑΕΡΟΔΡΟΜΙΟΥ</t>
  </si>
  <si>
    <t>Ασφαλτική στρώση κυκλοφορίας 0,05m με χρήση κοινής ασφάλτου</t>
  </si>
  <si>
    <t>ΟΔΟ 4521Β</t>
  </si>
  <si>
    <t>Αντιολισθηρή στρώση 0,04m με χρήση κοινής ασφάλτου</t>
  </si>
  <si>
    <t>ΟΔΟ 4121Β</t>
  </si>
  <si>
    <t>ΥΔΡΕΥΣΗ</t>
  </si>
  <si>
    <t>ΣΥΝΟΛΟ ΔΑΠΑΝΗΣ ΚΑΤΗΓΟΡΙΑΣ</t>
  </si>
  <si>
    <t>ΑΠΟΧΕΤΕΥΣΗ-ΟΜΒΡΙΑ</t>
  </si>
  <si>
    <t>ΠΥΡΟΣΒΕΣΗ</t>
  </si>
  <si>
    <t>ΨΥΚΤΙΚΟΙ ΘΑΛΑΜΟΙ</t>
  </si>
  <si>
    <t>ΚΛΙΜΑΤΙΣΜΟΣ-ΘΕΡΜΑΝΣΗ-ΑΕΡΙΣΜΟΣ</t>
  </si>
  <si>
    <t>ΗΛΕΚΤΡΙΚΑ ΙΣΧΥΡΑ</t>
  </si>
  <si>
    <t>ΠΥΡΑΝΙΧΝΕΥΣΗ</t>
  </si>
  <si>
    <t>ΔΟΜΗΜΕΝΗ ΚΑΛΩΔΙΩΣΗ</t>
  </si>
  <si>
    <t>ΜΕΓΑΦΩΝΙΚΗ ΕΓΚΑΤΑΣΤΑΣΗ</t>
  </si>
  <si>
    <t>ΣΥΣΤΗΜΑΤΑ ΑΣΦΑΛΕΙΑΣ</t>
  </si>
  <si>
    <t>ΚΛΕΙΣΤΟ ΚΥΚΛΩΜΑ ΤΗΛΕΟΡΑΣΗΣ(CCTV)</t>
  </si>
  <si>
    <t>ΗΛΕΚΡΙΚΑ ΡΟΛΟΓΙΑ</t>
  </si>
  <si>
    <t>ΕΝΔΟΣΥΝΕΝΝΟΗΣΗ</t>
  </si>
  <si>
    <t>ΕΓΚΑΤΑΣΤΑΣΗ R-TV</t>
  </si>
  <si>
    <t>ΑΝΤΙΚΕΡΑΥΝΙΚΗ ΠΡΟΣΤΑΣΙΑ</t>
  </si>
  <si>
    <t>ΑΝΥΨΩΤΙΚΑ ΣΥΣΤΗΜΑΤΑ</t>
  </si>
  <si>
    <t>ΥΠΟΣΤΑΘΜΟΣ</t>
  </si>
  <si>
    <t>ΣΥΣΤΗΜΑ ΑΦΙΞΕΩΝ-ΑΝΑΧΩΡΗΣΕΩΝ</t>
  </si>
  <si>
    <t>ΚΕΝΤΡΙΚΟ ΣΥΣΤΗΜΑ ΕΛΕΓΧΟΥ</t>
  </si>
  <si>
    <t>ΑΥΤΟΜΑΤΕΣ ΠΟΡΤΕΣ</t>
  </si>
  <si>
    <t>ΚΥΛΙΟΜΕΝΕΣ ΚΛΙΜΑΚΕΣ</t>
  </si>
  <si>
    <t>ΥΔΡΕΥΣΗ ΠΕΡ. ΧΩΡΟΥ</t>
  </si>
  <si>
    <t>ΑΠΟΧΕΤΕΥΣΗ ΠΕΡΙΒ. ΧΩΡΟΥ</t>
  </si>
  <si>
    <t>ΗΛΕΚΤΡΙΚΑ ΠΕΡΙΒ. ΧΩΡΟΥ</t>
  </si>
  <si>
    <t>ΑΣΘΕΝΗ ΠΕΡΙΒ. ΧΩΡΟΥ</t>
  </si>
  <si>
    <t>ΨΥΚΤΙΚΑ ΣΥΓΚΡΟΤΗΜΑΤΑ</t>
  </si>
  <si>
    <t>ΑΠΟΞΗΛΩΣΕΙΣ ΚΚΜ</t>
  </si>
  <si>
    <t>ΣΥΣΤΗΜΑ ΔΙΑΣΥΝΔΕΣΗΣ ΠΥΡΓΟΥ-ΕΛΕΓΧΟΥ</t>
  </si>
  <si>
    <t>ΦΩΤΟΣΗΜΑΝΣΗ</t>
  </si>
  <si>
    <t>ΣΟΑΠ</t>
  </si>
  <si>
    <t>ΟΙΚ-2171</t>
  </si>
  <si>
    <t>ΟΙΚ- 2101</t>
  </si>
  <si>
    <t>ΟΙΚ- 2112</t>
  </si>
  <si>
    <t>ΟΙΚ- 2117</t>
  </si>
  <si>
    <t>ΟΙΚ- 2122</t>
  </si>
  <si>
    <t>ΟΙΚ- 2132</t>
  </si>
  <si>
    <t>ΟΙΚ- 2163</t>
  </si>
  <si>
    <t>ΟΙΚ- 2162</t>
  </si>
  <si>
    <t>ΟΙΚ- 2171</t>
  </si>
  <si>
    <t>ΟΙΚ- 2172</t>
  </si>
  <si>
    <t>ΟΙΚ- 2180</t>
  </si>
  <si>
    <t>ΟΙΚ- 2222</t>
  </si>
  <si>
    <t>ΟΙΚ- 2226</t>
  </si>
  <si>
    <t>ΟΙΚ- 2236</t>
  </si>
  <si>
    <t>ΟΙΚ- 2238</t>
  </si>
  <si>
    <t>ΟΙΚ- 2252</t>
  </si>
  <si>
    <t>ΟΙΚ- 2261 Α</t>
  </si>
  <si>
    <t>ΟΙΚ- 2261 Β</t>
  </si>
  <si>
    <t>ΟΙΚ- 2264.1 Δ</t>
  </si>
  <si>
    <t>ΟΙΚ- 2265Α</t>
  </si>
  <si>
    <t>ΟΙΚ- 2265Β</t>
  </si>
  <si>
    <t>ΟΙΚ- 2271 Α</t>
  </si>
  <si>
    <t>ΟΙΚ- 2272Α</t>
  </si>
  <si>
    <t>ΟΙΚ- 2275</t>
  </si>
  <si>
    <t>ΟΙΚ- 6102</t>
  </si>
  <si>
    <t>ΟΙΚ- 2277</t>
  </si>
  <si>
    <t>ΟΙΚ- 2227</t>
  </si>
  <si>
    <t>ΟΙΚ- 7391</t>
  </si>
  <si>
    <t>ΟΙΚ- 2237</t>
  </si>
  <si>
    <t>ΟΙΚ- 2303</t>
  </si>
  <si>
    <t>ΟΙΚ- 2314.1</t>
  </si>
  <si>
    <t>ΟΙΚ- 3208</t>
  </si>
  <si>
    <t>ΟΙΚ- 3213</t>
  </si>
  <si>
    <t>ΟΙΚ- 3214</t>
  </si>
  <si>
    <t>ΟΙΚ- 3215</t>
  </si>
  <si>
    <t>ΟΙΚ- 7933.1</t>
  </si>
  <si>
    <t>ΟΙΚ- 3223Α.4</t>
  </si>
  <si>
    <t>ΟΙΚ- 3223Α.5</t>
  </si>
  <si>
    <t>ΟΙΚ- 3223Α.6</t>
  </si>
  <si>
    <t>ΟΙΚ- 7921</t>
  </si>
  <si>
    <t>ΟΙΚ- 7922</t>
  </si>
  <si>
    <t>ΟΙΚ- 7914</t>
  </si>
  <si>
    <t>ΟΙΚ- 3215 35% ΟΙΚ- 3816 33% ΟΙΚ- 3873 32%</t>
  </si>
  <si>
    <t>ΟΙΚ- 3504</t>
  </si>
  <si>
    <t>ΟΙΚ- 3801</t>
  </si>
  <si>
    <t>ΟΙΚ- 3816</t>
  </si>
  <si>
    <t>ΟΙΚ- 3824</t>
  </si>
  <si>
    <t>ΟΙΚ- 3841</t>
  </si>
  <si>
    <t>ΟΙΚ- 3873</t>
  </si>
  <si>
    <t>ΟΙΚ- 3875</t>
  </si>
  <si>
    <t>ΟΙΚ- 5281</t>
  </si>
  <si>
    <t>ΟΙΚ- 5251</t>
  </si>
  <si>
    <t>ΟΙΚ- 5354</t>
  </si>
  <si>
    <t>ΟΙΚ- 5341</t>
  </si>
  <si>
    <t>ΟΙΚ- 5468</t>
  </si>
  <si>
    <t>ΟΙΚ- 5621</t>
  </si>
  <si>
    <t>ΟΙΚ- 5626</t>
  </si>
  <si>
    <t>ΟΙΚ- 5613.1</t>
  </si>
  <si>
    <t>ΟΙΚ- 5617</t>
  </si>
  <si>
    <t>ΟΙΚ- 5613</t>
  </si>
  <si>
    <t>ΟΙΚ- 5614</t>
  </si>
  <si>
    <t>ΟΙΚ- 5604</t>
  </si>
  <si>
    <t>ΟΙΚ- 5612</t>
  </si>
  <si>
    <t>ΟΙΚ- 5611</t>
  </si>
  <si>
    <t>ΟΙΚ- 6101</t>
  </si>
  <si>
    <t>ΟΙΚ- 6103</t>
  </si>
  <si>
    <t>ΟΙΚ- 6104</t>
  </si>
  <si>
    <t>ΟΙΚ- 6123</t>
  </si>
  <si>
    <t>ΟΙΚ- 6239</t>
  </si>
  <si>
    <t>ΟΙΚ- 6236</t>
  </si>
  <si>
    <t>ΟΙΚ- 6201</t>
  </si>
  <si>
    <t>ΟΙΚ- 6230</t>
  </si>
  <si>
    <t>ΟΙΚ- 6224</t>
  </si>
  <si>
    <t>ΟΙΚ- 6301</t>
  </si>
  <si>
    <t>ΟΙΚ- 6401</t>
  </si>
  <si>
    <t>ΟΙΚ- 6402</t>
  </si>
  <si>
    <t>ΟΙΚ- 6418</t>
  </si>
  <si>
    <t>ΟΙΚ- 6428</t>
  </si>
  <si>
    <t>ΟΙΚ- 6441</t>
  </si>
  <si>
    <t>ΟΙΚ- 6502</t>
  </si>
  <si>
    <t>ΟΙΚ- 6503</t>
  </si>
  <si>
    <t>ΟΙΚ- 6511</t>
  </si>
  <si>
    <t>ΟΙΚ- 6513</t>
  </si>
  <si>
    <t>ΟΙΚ- 6519</t>
  </si>
  <si>
    <t>ΟΙΚ- 6521</t>
  </si>
  <si>
    <t>ΟΙΚ- 6524</t>
  </si>
  <si>
    <t>ΟΙΚ- 6530</t>
  </si>
  <si>
    <t>ΟΙΚ- 6518</t>
  </si>
  <si>
    <t>ΟΙΚ- 6531</t>
  </si>
  <si>
    <t>ΟΙΚ- 6532</t>
  </si>
  <si>
    <t>ΟΙΚ- 6543</t>
  </si>
  <si>
    <t>ΟΙΚ- 7604.1</t>
  </si>
  <si>
    <t>ΟΙΚ- 7609.2</t>
  </si>
  <si>
    <t>ΟΙΚ- 7622</t>
  </si>
  <si>
    <t>ΟΙΚ- 7627</t>
  </si>
  <si>
    <t>ΟΙΚ- 7608</t>
  </si>
  <si>
    <t>ΟΙΚ- 4104</t>
  </si>
  <si>
    <t>ΟΙΚ- 4661.1</t>
  </si>
  <si>
    <t>ΟΙΚ- 7809</t>
  </si>
  <si>
    <t>ΟΙΚ- 7814.4</t>
  </si>
  <si>
    <t>ΟΙΚ- 5608</t>
  </si>
  <si>
    <t>ΟΙΚ- 7121</t>
  </si>
  <si>
    <t>ΟΙΚ- 7122</t>
  </si>
  <si>
    <t>ΟΙΚ- 7132</t>
  </si>
  <si>
    <t>ΟΙΚ- 7153</t>
  </si>
  <si>
    <t>ΟΙΚ- 7181</t>
  </si>
  <si>
    <t>ΟΙΚ- 7231</t>
  </si>
  <si>
    <t>ΟΙΚ- 7244</t>
  </si>
  <si>
    <t>ΟΙΚ- 7245</t>
  </si>
  <si>
    <t>ΟΙΚ- 7638</t>
  </si>
  <si>
    <t>ΟΙΚ- 7609.1</t>
  </si>
  <si>
    <t>ΟΙΚ- 7317</t>
  </si>
  <si>
    <t>ΟΙΚ- 7326.1</t>
  </si>
  <si>
    <t>ΟΙΚ- 7340</t>
  </si>
  <si>
    <t>ΟΙΚ- 7347</t>
  </si>
  <si>
    <t>ΟΙΚ- 7396</t>
  </si>
  <si>
    <t>ΟΙΚ- 7373.1</t>
  </si>
  <si>
    <t>ΟΙΚ- 7316</t>
  </si>
  <si>
    <t>ΟΙΚ- 7331</t>
  </si>
  <si>
    <t>ΟΙΚ- 7336</t>
  </si>
  <si>
    <t>ΟΙΚ- 7341</t>
  </si>
  <si>
    <t>ΟΙΚ- 7399</t>
  </si>
  <si>
    <t>ΟΙΚ- 7392</t>
  </si>
  <si>
    <t>ΟΙΚ- 7359</t>
  </si>
  <si>
    <t>ΟΙΚ- 7397</t>
  </si>
  <si>
    <t>ΟΙΚ- 7398</t>
  </si>
  <si>
    <t>ΟΙΚ- 7418</t>
  </si>
  <si>
    <t>ΟΙΚ- 7441</t>
  </si>
  <si>
    <t>ΟΙΚ- 7461</t>
  </si>
  <si>
    <t>ΟΙΚ- 7508</t>
  </si>
  <si>
    <t>ΟΙΚ- 7513</t>
  </si>
  <si>
    <t>ΟΙΚ- 7524</t>
  </si>
  <si>
    <t>ΟΙΚ- 7534</t>
  </si>
  <si>
    <t>ΟΙΚ- 7541</t>
  </si>
  <si>
    <t>ΟΙΚ- 7542</t>
  </si>
  <si>
    <t>ΟΙΚ- 7559</t>
  </si>
  <si>
    <t>ΟΙΚ- 7563</t>
  </si>
  <si>
    <t>ΟΙΚ- 7577</t>
  </si>
  <si>
    <t>ΟΙΚ- 7744</t>
  </si>
  <si>
    <t>ΟΙΚ- 7785.1</t>
  </si>
  <si>
    <t>ΟΙΚ- 7786.1</t>
  </si>
  <si>
    <t>ΟΙΚ- 7768</t>
  </si>
  <si>
    <t>ΟΙΚ- 7771</t>
  </si>
  <si>
    <t>ΟΙΚ- 7772</t>
  </si>
  <si>
    <t>ΟΙΚ- 7791</t>
  </si>
  <si>
    <t>ΟΙΚ- 7774</t>
  </si>
  <si>
    <t>ΟΙΚ- 7755</t>
  </si>
  <si>
    <t>ΟΙΚ- 7785</t>
  </si>
  <si>
    <t>ΟΙΚ- 7792</t>
  </si>
  <si>
    <t>ΟΙΚ- 7934</t>
  </si>
  <si>
    <t>ΟΙΚ- 7808</t>
  </si>
  <si>
    <t>ΟΙΚ- 7813</t>
  </si>
  <si>
    <t>ΟΙΚ- 7903</t>
  </si>
  <si>
    <t>ΟΙΚ- 7901</t>
  </si>
  <si>
    <t>ΟΙΚ- 7912</t>
  </si>
  <si>
    <t>ΟΙΚ- 7933</t>
  </si>
  <si>
    <t>ΟΙΚ- 7935</t>
  </si>
  <si>
    <t>ΟΙΚ- 7932</t>
  </si>
  <si>
    <t>ΟΙΚ- 6222</t>
  </si>
  <si>
    <t>ΟΙΚ- 6423</t>
  </si>
  <si>
    <t>ΟΙΚ- 7725</t>
  </si>
  <si>
    <t>ΟΙΚ- 2269Α</t>
  </si>
  <si>
    <t>ΟΙΚ- 6541</t>
  </si>
  <si>
    <t>ΟΙΚ- 7788</t>
  </si>
  <si>
    <t>ΟΔΟ- 2911</t>
  </si>
  <si>
    <t> Σφαιρική βαλβίδα (BALL VALVE), ορειχάλκινη, διαμέτρου 2 1/2 INS.</t>
  </si>
  <si>
    <t>  Αναμικτήρας (μπαταρία) θερμού - ψυχρού ύδατος, νιπτήρος, ορειχάλκινος, επιχρωμιωμένος,με ενιαίο μοχλό μίξης, κατάλληλος για χρήση από ΑΜΕΑ, διαμέτρου 1/2INS.</t>
  </si>
  <si>
    <t>Αναμικτήρας (μπαταρία) νιπτήρα, θερμού - ψυχρού νερού, πάνω σε νιπτήρα, ορειχάλκινος, επιχρωμιωμένος, με ενιαίο μοχλό μίξης διαμέτρου 1/2 INS.</t>
  </si>
  <si>
    <t>Αναμικτήρας (μπαταρία) θερμού - ψυχρού ύδατος, ορειχάλκινος, με ενιαίο μοχλό μίξης, επιχρωμιωμένος, νεροχύτη, διαμέτρου 1/2 INS.</t>
  </si>
  <si>
    <t>Αναμικτήρας (μπαταρία) θερμού - ψυχρού ύδατος, ορειχάλκινος,επιχρωμιωμένος,  με ενιαίο μοχλό μίξης, λουτήρα ή ντουσιέρας, με σταθερό και κινητό καταιονιστήρα και εκροή, διαμέτρου 1/2 INS.</t>
  </si>
  <si>
    <t>Θερμική μόνωση σωλήνων, με εύκαμπτο συνθετικό καουτσούκ, ενδεικτικού τύπου ARMAFLEX ή ισοδυνάμου , πάχους 19mm, για σωλήνα διαμέτρου 1/2 INS.</t>
  </si>
  <si>
    <t>  Θερμική μόνωση σωλήνων, με εύκαμπτο συνθετικό καουτσούκ, ενδεικτικού τύπου ARMAFLEX ή ισοδυνάμου, πάχους 19mm, για σωλήνα διαμέτρου 3/4 INS.</t>
  </si>
  <si>
    <t>Θερμική μόνωση σωλήνων, με εύκαμπτο συνθετικό καουτσούκ, ενδεικτικού τύπου ARMAFLEX ή ισοδυνάμου, πάχους 19mm, για σωλήνα διαμέτρου 1 INS.</t>
  </si>
  <si>
    <t>Θερμική μόνωση σωλήνων, με εύκαμπτο συνθετικό καουτσούκ, ενδεικτικού τύπου ARMAFLEX ή ισοδυνάμου, πάχους 19mm, για σωλήνα διαμέτρου 1 1/4 INS.</t>
  </si>
  <si>
    <t>Θερμική μόνωση σωλήνων, με εύκαμπτο συνθετικό καουτσούκ, ενδεικτικού τύπου ARMAFLEX ή ισοδυνάμου, πάχους 19mm, για σωλήνα διαμέτρου 1 1/2 INS.</t>
  </si>
  <si>
    <t>  Θερμική μόνωση σωλήνων, με εύκαμπτο συνθετικό καουτσούκ, ενδεικτικού τύπου ARMAFLEX ή ισοδυνάμου, πάχους 19mm, για σωλήνα διαμέτρου 2 INS.</t>
  </si>
  <si>
    <t>Εξωτερική επικάλυψη θερμικής μόνωσης επιφανειών με φύλλο αλουμινίου  πάχους 1 mm.</t>
  </si>
  <si>
    <t>Διάταξη (σκαφάκι) απορροής ομβρίων δώματος, αλουμινίου, με κάθετη ή πλάγια έξοδο, φλάντζα στεγανότητας και σχάρα, διαμέτρου εξόδου 100mm.</t>
  </si>
  <si>
    <t> Διάταξη (σκαφάκι) απορροής ομβρίων ημιυπαίθριων χώρων, από πολυπροπυλένιο, με καλαθάκι για καθαρισμό.</t>
  </si>
  <si>
    <t xml:space="preserve">  ΟΙΚ 3213</t>
  </si>
  <si>
    <t>Καθρέπτης τοίχου, ανακλινόμενος, κατάλληλος για WC ΑΜΕΑ</t>
  </si>
  <si>
    <t>Διακλαδωτήρας ψυκτικού ρευστού κλιματιστικών μονάδων τύπου VRF, μίας εισόδου και δύο εξόδων.</t>
  </si>
  <si>
    <t>Τμήμα καπνοδόχου ή καπναγωγού, από ανοξείδωτο χάλυβα, διπλού τοιχώματος με μόνωση ορυκτοβάμβακα ή υαλοβάμβακα, πάχους 50 mm, εσωτερικής διατομής Φ350.</t>
  </si>
  <si>
    <t>Τμήμα καπνοδόχου ή καπναγωγού, από ανοξείδωτο χάλυβα, διπλού τοιχώματος με μόνωση ορυκτοβάμβακα ή υαλοβάμβακα, πάχους 50 mm,  εσωτερικής διατομής Φ500.</t>
  </si>
  <si>
    <t>Aυτόνομη συσκευή αντλίας θερμότητας διαιρούμενου τύπου (split - unit), για ψύξη και θέρμανση, ολικής ψυκτικής και θερμαντικής απόδοσης αντίστοιχα 1.330/1.730 Kcal/H.</t>
  </si>
  <si>
    <t>Εσωτερική κλιματιστική μονάδα πολυδιαιρούμενου συστήματος VRF, οροφής τύπου κασέτας τεσσάρων κατευθύνσεων, λειτουργίας με ψυκτικό ρευστό R-410a, ενδεικτικού τύπου DAIKIN FXZQ25M9V1B ή ισοδύναμου.</t>
  </si>
  <si>
    <t>Εσωτερική κλιματιστική μονάδα πολυδιαιρούμενου συστήματος VRF, οροφής τύπου κασέτας τεσσάρων κατευθύνσεων, λειτουργίας με ψυκτικό ρευστό R-410a, ενδεικτικού τύπου DAIKIN FXZQ40M9V1B ή ισοδύναμου.</t>
  </si>
  <si>
    <t>Εσωτερική κλιματιστική μονάδα πολυδιαιρούμενου συστήματος VRF, οροφής τύπου κασέτας τεσσάρων κατευθύνσεων, λειτουργίας με ψυκτικό ρευστό R-410a, ενδεικτικού τύπου DAIKIN FXZQ50M9V1B ή ισοδύναμου.</t>
  </si>
  <si>
    <t>Εσωτερική κλιματιστική μονάδα πολυδιαιρούμενου συστήματος VRF, επίτοιχη, λειτουργίας με ψυκτικό ρευστό R-410a, ενδεικτικού τύπου DAIKIN FXΑQ20MΑVΕ9 ή ισοδύναμου.</t>
  </si>
  <si>
    <t>Εσωτερική κλιματιστική μονάδα πολυδιαιρούμενου συστήματος VRF, επίτοιχη, λειτουργίας με ψυκτικό ρευστό R-410a, ενδεικτικού τύπου DAIKIN FXΑQ63MΑVΕ9 ή ισοδύναμου.</t>
  </si>
  <si>
    <t>Μονάδα εναλλαγής ψύξης/θέρμανσης, διαιρούμενου συστήματος VRF, ενδεικτικού τύπου DAIKIN BSV4Q100P8V1B ή ισοδύναμου.</t>
  </si>
  <si>
    <t>Μονάδα εναλλαγής ψύξης/θέρμανσης, διαιρούμενου συστήματος VRF, ενδεικτικού τύπου DAIKIN BSV6Q100PV1 ή ισοδύναμου.</t>
  </si>
  <si>
    <t>Μονάδα εναλλαγής ψύξης/θέρμανσης, διαιρούμενου συστήματος VRF, ενδεικτικού τύπου DAIKIN BSVQ100P8V1B ή ισοδύναμου.</t>
  </si>
  <si>
    <t xml:space="preserve">Εξωτερική αντλία θερμότητας πολυδιαιρούμενου συστήματος VRF, λειτουργίας με ψυκτικό ρευστό R-410a, ενδεικτικού τύπου DAIKIN REYHQ22PY1B ή ισοδυνάμου </t>
  </si>
  <si>
    <t>Εξωτερική αντλία θερμότητας πολυδιαιρούμενου συστήματος VRF, λειτουργίας με ψυκτικό ρευστό R-410a, ενδεικτικού τύπου DAIKIN REYHQ24PY1B ή ισοδυνάμου</t>
  </si>
  <si>
    <t>Εξωτερική αντλία θερμότητας πολυδιαιρούμενου συστήματος VRF, λειτουργίας με ψυκτικό ρευστό R-410a, ενδεικτικού τύπου DAIKIN RΧYQ5Μ ή ισοδυνάμου</t>
  </si>
  <si>
    <t>  Εξωτερική αντλία θερμότητας πολυδιαιρούμενου συστήματος VRF, λειτουργίας με ψυκτικό ρευστό R-410a, ενδεικτικού τύπου DAIKIN RΧYQ22Μ ή ισοδυνάμου</t>
  </si>
  <si>
    <t>Εξωτερική αντλία θερμότητας πολυδιαιρούμενου συστήματος VRF, λειτουργίας με ψυκτικό ρευστό R-410a, ενδεικτικού τύπου DAIKIN RΧYQ16Μ ή ισοδυνάμου</t>
  </si>
  <si>
    <t>Εξοδος με τον ανάλογο σ'αυτήν οριζόντιο συλλέκτη ή διανομέα θερμού ή ψυχρού νερού, από χαλυβδοσωλήνα χωρίς ραφή, διαμέτρου διανομέα ή συλλέκτη DN300 ΜΜ.</t>
  </si>
  <si>
    <t>Εξοδος με τον ανάλογο σ'αυτήν οριζόντιο συλλέκτη ή διανομέα θερμού ή ψυχρού νερού, από χαλυβδοσωλήνα χωρίς ραφή, διαμέτρου διανομέα ή συλλέκτη DN250 ΜΜ.</t>
  </si>
  <si>
    <t>Εξοδος με τον ανάλογο σ'αυτήν οριζόντιο συλλέκτη ή διανομέα θερμού ή ψυχρού νερού, από χαλυβδοσωλήνα χωρίς ραφή, διαμέτρου διανομέα ή συλλέκτη DN 80.</t>
  </si>
  <si>
    <t>Θερμική μόνωση σωλήνων, με εύκαμπτο συνθετικό καουτσούκ, ενδεικτικού τύπου ARMAFLEX ή ισοδυνάμου, πάχους 19mm, για σωλήνα διαμέτρου 3/4 INS.</t>
  </si>
  <si>
    <t>Θερμική μόνωση σωλήνων, με εύκαμπτο συνθετικό καουτσούκ, ενδεικτικού τύπου ARMAFLEX ή ισοδυνάμου , πάχους 19mm, για σωλήνα διαμέτρου 1 1/4 INS.</t>
  </si>
  <si>
    <t>Θερμική μόνωση σωλήνων, με εύκαμπτο συνθετικό καουτσούκ, ενδεικτικού τύπου ARMAFLEX ή ισοδυνάμου, πάχους 19mm, για σωλήνα διαμέτρου 2 INS.</t>
  </si>
  <si>
    <t>Θερμική μόνωση σωλήνων, με εύκαμπτο συνθετικό καουτσούκ, ενδεικτικού τύπου ARMAFLEX ή ισοδυνάμου, πάχους 19mm, για σωλήνα διαμέτρου 2 1/2 INS.</t>
  </si>
  <si>
    <t>Θερμική μόνωση σωλήνων, με εύκαμπτο συνθετικό καουτσούκ, ενδεικτικού τύπου ARMAFLEX ή ισοδυνάμου, πάχους 19mm, για σωλήνα διαμέτρου 3 INS.</t>
  </si>
  <si>
    <t>Θερμική μόνωση σωλήνων, με εύκαμπτο συνθετικό καουτσούκ, ενδεικτικού τύπου ARMAFLEX ή ισοδυνάμου, πάχους 19mm, για σωλήνα διαμέτρου 5 INS.</t>
  </si>
  <si>
    <t>Θερμική μόνωση σωλήνων, με εύκαμπτο συνθετικό καουτσούκ, ενδεικτικού τύπου ARMAFLEX ή ισοδυνάμου, πάχους 19mm, για σωλήνα διαμέτρου 6 INS.</t>
  </si>
  <si>
    <t>Θερμική μόνωση σωλήνων, με μονωτική πλάκα ενδεικτικού τύπου ARMAFLEX ή ισοδυνάμου, πάχους 19mm, για σωλήνα διαμέτρου 8".</t>
  </si>
  <si>
    <t>Θερμική μόνωση εσωτερικών επιφανειών με μονωτική πλάκα ενδεικτικού τύπου ARMAFLEX ή ισοδυνάμου, πάχους 30 mm.</t>
  </si>
  <si>
    <t>Φωτιστικό σώμα, τοίχου ή οροφής, στεγανό, με ελλειψοειδή κώδωνα και προφυλακτήρα (χελώνη), προστασίας IP44, από βακελίτη, με λαμπτήρα εξοικονόμησης ενέργειας ή αλογόνων</t>
  </si>
  <si>
    <t>Σωλήνας ηλεκτρικών γραμμών πλαστικός, διαμορφώσιμος κυματοειδής (σπιράλ), βαρέως τύπου, ορατός ή εντοιχισμένος, ενδεικτικού τύπου CONFLEX ή ισοδυνάμου, διαμέτρου 20 ΜΜ.</t>
  </si>
  <si>
    <r>
      <t xml:space="preserve">Κουτί διακλάδωσης ορατό ή εντοιχισμένο, πλαστικό, για σωλήνα </t>
    </r>
    <r>
      <rPr>
        <sz val="10"/>
        <color rgb="FFFF0000"/>
        <rFont val="Arial"/>
        <family val="2"/>
        <charset val="161"/>
      </rPr>
      <t>(CONFLEX ή CONDUR ή ισοδύναμω</t>
    </r>
    <r>
      <rPr>
        <sz val="10"/>
        <rFont val="Arial"/>
        <family val="2"/>
        <charset val="161"/>
      </rPr>
      <t>ν), διαστάσεων 62χ62χ34 mm.</t>
    </r>
  </si>
  <si>
    <r>
      <t>Κουτί διακλάδωσης ορατό ή εντοιχισμένο, πλαστικό, για σωλήνα</t>
    </r>
    <r>
      <rPr>
        <sz val="10"/>
        <color rgb="FFFF0000"/>
        <rFont val="Arial"/>
        <family val="2"/>
        <charset val="161"/>
      </rPr>
      <t xml:space="preserve"> (CONFLEX ή CONDUR ή ισοδύναμων)</t>
    </r>
    <r>
      <rPr>
        <sz val="10"/>
        <rFont val="Arial"/>
        <family val="2"/>
        <charset val="161"/>
      </rPr>
      <t>, διαστάσεων 62χ62χ34 mm.</t>
    </r>
  </si>
  <si>
    <r>
      <t>Κουτί διακλάδωσης ορατό ή εντοιχισμένο, πλαστικό, για σωλήνα</t>
    </r>
    <r>
      <rPr>
        <sz val="10"/>
        <color rgb="FFFF0000"/>
        <rFont val="Arial"/>
        <family val="2"/>
        <charset val="161"/>
      </rPr>
      <t xml:space="preserve"> CONFLEX ή CONDUR</t>
    </r>
    <r>
      <rPr>
        <sz val="10"/>
        <rFont val="Arial"/>
        <family val="2"/>
        <charset val="161"/>
      </rPr>
      <t>, διαστάσεων 62χ62χ34 mm.</t>
    </r>
  </si>
  <si>
    <t>Σωλήνας ηλεκτρικών γραμμών πλαστικός, διαμορφώσιμος κυματοειδής (σπιράλ), βαρέως τύπου, ορατός ή εντοιχισμένος, ενδεικτικού τύπου CONFLEX ή ισοδυνάμου , διαμέτρου 20 ΜΜ.</t>
  </si>
  <si>
    <t>Χάλκινη ταινία, κατάλληλη για χρήση σε περιμετρική και θεμελιακή γείωση, σύμφωνα με το πρότυπο ΕΛΟΤ-ΕΝ 50164-2, ενδεικτικού τύπου ΕΛΕΜΚΟ 6420030 ή ισοδυνάμου, διαστάσεων 30χ2 ΜΜ.</t>
  </si>
  <si>
    <t>Χάλκινη ταινία, κατάλληλη για χρήση σε περιμετρική και θεμελιακή γείωση, σύμφωνα με το πρότυπο ΕΛΟΤ-ΕΝ 50164-2, ενδεικτικού τύπου ΕΛΕΜΚΟ 6420330 ή ισοδυνάμου, διαστάσεων 30χ3 ΜΜ.</t>
  </si>
  <si>
    <t>  Χάλκινη ταινία, κατάλληλη για χρήση σε περιμετρική και θεμελιακή γείωση, σύμφωνα με το πρότυπο ΕΛΟΤ-ΕΝ 50164-2, ενδεικτικού τύπου ΕΛΕΜΚΟ 6420340 ή ισοδυνάμου, διαστάσεων 40χ4 ΜΜ.</t>
  </si>
  <si>
    <t>Σφιγκτήρας διακλάδωσης ή διασταύρωσης, χάλκινος, για σύσφιξη αγωγών διαμέτρου 8-10/8-100mm, σύμφωνα με το πρότυπο ΕΛΟΤ-ΕΝ 50164-1, ενδεικτικού τύπου ΕΛΕΜΚΟ 6221818 ή ισοδυνάμου</t>
  </si>
  <si>
    <t>Στήριγμα χάλκινο, για στήριξη χάλκινου αγωγού Φ8/10 σε τοιχοποιία ή μπετόν, κατά DIN 48828Q, ενδεικτικού τύπου ΕΛΕΜΚΟ 6121100 ή ισοδυνάμου</t>
  </si>
  <si>
    <t>Υποδοχή γείωσης, από κράμα χαλκού, σύμφωνα με το πρότυπο ΕΛΟΤ-ΕΝ 50164-1, ενδεικτικού τύπου ΕΛΕΜΚΟ 6524208 ή ισοδυνάμου</t>
  </si>
  <si>
    <t>Λυόμενος σύνδεσμος ελέγχου γείωσης, σύμφωνα με το πρότυπο ΕΛΟΤ-ΕΝ 50164-1, από χυτοσίδηρο θερμά επιψευδαργυρωμένο, ενδεικτικού τύπου ΕΛΕΜΚΟ 6205130 ή ισοδυνάμου</t>
  </si>
  <si>
    <t>Χάλκινο συστολικό - διαστολικό, σύμφωνα με το πρότυπο ΕΛΟΤ-ΕΝ 50164-1 &amp; 2, ενδεικτικού τύπου ΕΛΕΜΚΟ 6422300 ή ισοδυνάμου, δύο σημείων.</t>
  </si>
  <si>
    <t>Μπάρα ισοδυναμικής προστασίας (εξισωτής), ενδεικτικού τύπου ΕΛΕΜΚΟ 6600000 ή ισοδυνάμου.</t>
  </si>
  <si>
    <t>Γείωση με ένα ηλεκτρόδιο επιχαλκωμένο ηλεκτρολυτικά με χαλύβδινη ψυχή, ενδεικτικού τύπου ΕΛΕΜΚΟ ή ισοδυνάμου, διαμέτρου 20mm,&amp; μήκους 3.0m.</t>
  </si>
  <si>
    <t xml:space="preserve"> ΟΙΚ 3213</t>
  </si>
  <si>
    <t xml:space="preserve">  ΟΙΚ 2141</t>
  </si>
  <si>
    <t>Αναλάμπων φάρος αναγνώρισης</t>
  </si>
  <si>
    <t xml:space="preserve">  ΗΛΜ108</t>
  </si>
  <si>
    <t>Φάρος περιστρεφόμενος</t>
  </si>
  <si>
    <t>Σωλήνας ηλεκτρικών γραμμών πλαστικός, άκαμπτος ευθύγραμμος, βαρέως τύπου, ορατός ή εντοιχισμένος, ενδεικτικού τύπου CONDUR ή ισοδυνάμου, διαμέτρου 16 ΜΜ.</t>
  </si>
  <si>
    <t>Καθαίρεση παντός τύπου υπαρχόντων αρμοκαλύπτρων, μετά του καθαρισμού του αρμού</t>
  </si>
  <si>
    <t>Εποξειδικό ρητινοκονίαμα δύο συστατικών, χωρίς διαλύτες για τη συγκόλληση νωπού σκυροδέματος ή κονιάματος πάνω σε παλιό σκληρυμένο σκυρόδεμα ή κονίαμα</t>
  </si>
  <si>
    <t>Επένδυση επιφανειών σκελετών γενικά (υπόστρωμα δαπέδου κ.λπ.), με ινοσανίδες (M.D.F.) πάχους 20 mm και κόντρα πλακέ θαλάσσης πάχους 20 mm</t>
  </si>
  <si>
    <t>Ποδιές παραθύρου, από φύλλα ινοσανίδων (MDF) πάχους 25 mm</t>
  </si>
  <si>
    <t>Πάγκοι εργασίας, πλάτους 60 cm, από νοβοπάν επενδεδυμένο με φορμάϊκα υψηλής αντοχής, των τύπων Π.01, Π.04, Π.05, Π.06 και Π.13 της μελέτης</t>
  </si>
  <si>
    <t>Πάγκος χαμηλός, αποσκευών, απο MDF επενδεδυμένο με ανοξείδωτη λαμαρίνα, πλάτους 92 cm, ύψους 15 cm, του τύπου Π.02 της μελέτης</t>
  </si>
  <si>
    <t>Προμήθεια και τοποθέτηση συνόλου, χαμηλού ερμαρίου -πάγκου εργασίας πολυεστερικής κατασκευής, τύπου Ε1216,2-150 της ΜΑRINTER, μήκους 1,60 περίπου, των τύπων Π.03, Π.09, Π.12 και Π.15 της μελέτης</t>
  </si>
  <si>
    <t>Προμήθεια και τοποθέτηση συνόλου, χαμηλού ερμαρίου -πάγκου εργασίας πολυεστερικής κατασκευής, για καμπύλη συναρμογή (γωνιακή τοποθέτηση), τύπου Ε12^ 2-150 της ΜΑRINTER, ακτίνας 1,20 m περίπου, του τύπου Π.03 της μελέτης</t>
  </si>
  <si>
    <t>Σύνολο ξύλινων ζαρντινιερών χώρου Vip's, απο ινοσανίδες (MDF) επενδεδυμένες με καπλαμά ευγενούς ξυλείας, βερνικωμένων, με εσωτερική επένδυση ανοξείδωτου χάλυβα, ύψους 80 cm</t>
  </si>
  <si>
    <t>Σύνολο ξύλινου καναπέ - καθιστικού χώρου Vip's, απο ινοσανίδες (MDF) επενδεδυμένες με καπλαμά ευγενούς ξυλείας, βερνικωμένο, τραπεζοειδούς κάτοψης, ύψους 80 cm</t>
  </si>
  <si>
    <t>Ξύλινη επίτοιχη κατασκευή αναρρίχησης φυτών, χώρου Vip's, με πηχάκια ευγενούς ξυλείας, βερνικωμένα</t>
  </si>
  <si>
    <t>Σιδερένιες κατασκευές επιτεγίδωσης, μεταλλικών στεγάστρων από γαλβανιζέ κοίλους δοκούς και μορφοσίδηρο</t>
  </si>
  <si>
    <t>Μεταλλικά πυράντοχα-ηχομονωτικά υαλοστάσια, σταθερά, από πλαίσιο και υαλοπίνακα, πυραντίστασης 60' και 37db, του τύπου FUEGO EΙ60 της ANDROMEDA, των τύπων ΥΠ.01 και ΥΠ.02 της μελέτης</t>
  </si>
  <si>
    <t>Μεταλλικά πυράντοχα-ηχομονωτικά υαλοστάσια, σταθερά, από πλαίσιο και υαλοπίνακα, πυραντίστασης 60' και 47db, του τύπου FUEGO EΙ60 της ANDROMEDA, του τύπου ΥΠ.03 της μελέτης</t>
  </si>
  <si>
    <t>Μεταλλικά πυράντοχα-ηχομονωτικά υαλοστάσια, ανοιγόμενα (περί άνω οριζόντιο άξονα), από πλαίσιο και υαλοπίνακα, πυραντίστασης 60' και 37db, του τύπου FUEGO EΙ60 της ANDROMEDA, του τύπου ΥΠ.04 της μελέτης</t>
  </si>
  <si>
    <t>Χαλύβδινα αλεξίσφαιρα υαλοστάσια, σταθερά από πλαίσιο και διπλό υαλοπίνακα, του τύπου PRESTO BR4 της ANDROMEDA, του τύπου ΥΑ.01 της μελέτης</t>
  </si>
  <si>
    <t>Σιδερένια θυρόφυλλα γαλβάνιζε, μονόφυλλα ή δίφυλλα περσιδωτά (περσίδες εξαερισμού)</t>
  </si>
  <si>
    <t>Προπετάσματα (ρολλά) σιδηρά (αδιάτρητη λαμαρίνα), προβαμμένα, πλήρη, ηλεκτροκίνητα, του τύπου ANDROMEDA, του τύπου FB - 1 ΡΟ. της μελέτης</t>
  </si>
  <si>
    <t>Προπετάσματα (ρολλά), σιδηρά, πυράντοχα 60', πλήρη, του τύπου BS 60 ANDROMEDA, του τύπου ΡΠ. της μελέτης</t>
  </si>
  <si>
    <t>Χαλύβδινες υαλόθυρες, πυράντοχες 60', με υαλοπίνακα, μονόφυλλες ή δίφυλλες ανοιγόμενες, με σταθερά πλαϊνά ή μή, του τύπου Fuego EI60 της ANDROMEDA, των τύπων ΥΘΠ.01, ΥΘΠ.02 και ΥΘΠ.03 της μελέτης</t>
  </si>
  <si>
    <t>Σιδερένιες θύρες, πυράντοχες 60'-120' και ηχομονωτικές 41db, μονόφυλλες, ανοιγόμενες, πλήρεις, του τύπου LM STAR, της SANCO, των τύπων ΗΠ.02, ΗΠ.03 και ΗΠ.04 της μελέτης</t>
  </si>
  <si>
    <t>Σιδερένιες θύρες, πυράντοχες 60'-120' και ηχομονωτικές 37db, μονόφυλλες, ανοιγόμενες, πλήρεις, του τύπου LM STAR, της SANCO, του τύπου ΗΠ.01 της μελέτης</t>
  </si>
  <si>
    <t>Επένδυση κατακορύφων, οριζόντιων επιφανειών, από λαμαρίνα ανοξείδωτη, πάχους 0,8 mm, πάνω σε ινοσανίδες, με σκελετό</t>
  </si>
  <si>
    <t>Σιδερένιες βαθμίδες και πλατύσκαλα κλιμακοστασίων, από κριθαρωτή λαμαρίνα αλουμινίου, πάνω σε υπάρχοντα σκελετό</t>
  </si>
  <si>
    <t>Μεταλλικά κλιμακοστάσια ελαφρού τύπου (ευθύγραμμα), από σιδηροδοκούς και μορφοσίδηρο και βαθμίδες από λαμαρίνα ανάγλυφη (μπακλαβωτή)</t>
  </si>
  <si>
    <t>Κιγκλιδώματα ανοξείδωτα, με τραβέρσες από σωλήνες και κουπαστή απο σωλήνα Φ44,5/1,5 mm (χωρίς εμφανείς ορθοστάτες), ύψους 1,10 m περίπου</t>
  </si>
  <si>
    <t>Κιγκλιδώματα ανοξείδωτα, χαμηλά, από λάμες και κουπαστή απο σωλήνα Φ 44,5/1,5 mm, ύψους 0,40 m περίπου</t>
  </si>
  <si>
    <t>Κιγκλιδώματα ανοξείδωτα, από λάμες, σωλήνες και κουπαστή απο σωλήνα Φ 44,5/1,5 mm, ύψους 1,40 m περίπου</t>
  </si>
  <si>
    <t>Κάλυψη επιφανειών κουφωμάτων, με θερμομονωτικά πανώ (ταμπλάδες) συνολικού πάχους έως 30 mm, ιδιοκατασκευής</t>
  </si>
  <si>
    <t>Πτυσσόμενα υαλωτά χωρίσματα (πετάσματα), πολύφυλλα του τύπου Variotec της ANDROMEDA, των τύπων nYS.01 και nYS.02 της μελέτης</t>
  </si>
  <si>
    <t>Όρυξη σε έδαφος βραχώδες χωρίς χρήση εκρηκτικών</t>
  </si>
  <si>
    <t>Σκυρόδεμα κατηγορίας C16/20, C16/20 ρείθρων, τραπεζοειδών τάφρων, προστασίας στεγάνωσης γεφυρών κ.λπ.</t>
  </si>
  <si>
    <t>Αγωγοί ομβρίων από προκατασκευασμένους πρεσσαριστούς τσιμεντοσωλήνες C12/15 , Άοπλος πρεσσαριστός τσιμεντοσωλήνας Φ0,60 m</t>
  </si>
  <si>
    <t>Αγωγοί ομβρίων από προκατασκευασμένους πρεσσαριστούς τσιμεντοσωλήνες C12/15, Άοπλος πρεσσαριστός τσιμεντοσωλήνας Φ0,80 m</t>
  </si>
  <si>
    <t>Αγωγοί ομβρίων από προκατασκευασμένους πρεσσαριστούς τσιμεντοσωλήνες C12/15, Άοπλος πρεσσαριστός τσιμεντοσωλήνας Φ1,00 m</t>
  </si>
  <si>
    <t>ΟΔΟ-2548</t>
  </si>
  <si>
    <t>Πινακίδες ρυθμιστικές και ένδειξης επικίνδυνων θέσεων υψηλής αντανακλαστικότητας, Πινακίδα ρυθμιστική μικρού μεγέθους απλής όψης</t>
  </si>
  <si>
    <t>Πινακίδες ρυθμιστικές και ένδειξης επικίνδυνων θέσεων υψηλής αντανακλαστικότητας, Πινακίδα ρυθμιστική μεσαίου μεγέθους απλής όψης</t>
  </si>
  <si>
    <t>Πινακίδες ρυθμιστικές και ένδειξης επικίνδυνων θέσεων υψηλής αντανακλαστικότητας, Πινακίδα ρυθμιστική μεγάλου μεγέθους απλής όψης</t>
  </si>
  <si>
    <t>Πλαστικοί ανακλαστήρες, Πλαστικός ανακλαστήρας οδοστρώματος με ανακλαστικά φακίδια και δύο ανακλαστικές επιφάνειες</t>
  </si>
  <si>
    <t>Φραγή στη συμβολή τοιχοπετασμάτων και υαλοπετασμάτων,με φιλέτο (ταινία) πλάτους έως 15 cm, από τοιχοπέτασμα διπλής όψης, με γυψοσανίδες μολύβδου πάχους, 12.5 mm σε μία στρώση, πάνω σε μεταλλικό σκελετό 27 mm, με  μόνωση 30 mm, συνολικού πάχους 52 mm</t>
  </si>
  <si>
    <t>Εσοχές για προθήκες αντικειμένων, από γυψοσανίδες, ακρυλικά φύλλα και ανοιγόμενη υαλόθυρα securite</t>
  </si>
  <si>
    <t>Επιχρίσματα τριφτά ή πατητά τσιμεντοκονιάματος των 600 kg τσιμέντου, με προσθήκη γαλακτώματος Latex, συνολικού πάχους 2,5 cm</t>
  </si>
  <si>
    <t>Επιχρίσματα τριφτά τριβιδιστά, επί μεταλλικού πλέγματος, με μαρμαροκονίαμα 1/2 των 150 kg τσιμέντου</t>
  </si>
  <si>
    <t>Επικάλυψη αρμών διαστολής στηθαίων δωμάτων, με στραντζαριστά φύλλα γαλβανισμένης λαμαρίνας</t>
  </si>
  <si>
    <t>Επικάλυψη στηθαίων δωμάτων, με στραντζαριστά φύλλα αλουμινίου ηλεκτροστατικής βαφής, πάχους 1,0 mm, πάνω σε σκελετό</t>
  </si>
  <si>
    <t>Κάλυψη εσωτερικών οριζοντίων και κατακόρυφων αρμών διαστολής γυψοκατασκευών (τοίχων, οροφών) με ειδικό αρμοκάλυπτρο του τύπου W.BP-AL50 της ACP</t>
  </si>
  <si>
    <t>Κάλυψη εσωτερικών οριζοντίων και κατακόρυφων αρμών διαστολής γυψοκατασκευών (τοίχων, οροφών) με ειδικό αρμοκάλυπτρο του τύπου W.BP-AL100 της ACP</t>
  </si>
  <si>
    <t>Επιστέγαση με αυτοφερόμενα θερμομονωτικά πανώ, τύπου KONTITHERM R-1000 της KONTI, πάχους 6 cm</t>
  </si>
  <si>
    <t>Πλήρωση στεγάστρου, με υαλοπίνακα laminated, πάχους 17 mm περίπου, αμμοβολημένο</t>
  </si>
  <si>
    <t>Πλήρωση στεγάστρου πάνω σε διατομές προφίλ αλουμινίου, με υαλοπίνακα laminated, πάχους 17 mm περίπου, αμμοβολημένο</t>
  </si>
  <si>
    <t>Eπιστρώσεις δαπέδων με τεχνητές βοτσαλόπλακες (από φυσικά βότσαλα), διαστάσεων 40 Χ 40 cm και πάχους 4 cm</t>
  </si>
  <si>
    <t>Επιστρώσεις δαπέδων με κεραμικά πλακίδια, ανυάλωτα, αντιολισθητικά, διαστάσεων 20 Χ 20 cm και πάχους 8 mm, εγχώρια, του τύπου KERASTAR Rock Top της ΦΙΛΚΕΡΑΜ - JOHNSON</t>
  </si>
  <si>
    <t>Επιστρώσεις δαπέδων, με κεραμικά αντιολισθηρά πλακίδια διαστάσεων 20 Χ 20 cm, και πάχους 9 mm του τύπου Basis 3 της Agrob - Buchtal</t>
  </si>
  <si>
    <t>Επενδύσεις τοίχων με πλακίδια κεραμικά, μονόπυρα εφυαλωμένα, διαστάσεων 20Χ20 cm, και πάχους 8 mm, εγχώρια, του τύπου NEW ΚΡΥΣΤΑΛ της ΦΙΛΚΕΡΑΜ -JOHNSON</t>
  </si>
  <si>
    <t>Επενδύσεις τοίχων με πλακίδια κεραμικά, διαστάσεων 15 Χ 30 cm, του τύπου MIRAGE, Granito Geramico</t>
  </si>
  <si>
    <t>Δάπεδα ειδικής σύνθεσης, χυτά αυτοεπιπεδούμενα, συμπιεσμένου πάχους 10mm, τύπου ZEMTEC - 1 K της PCI</t>
  </si>
  <si>
    <t>Επίστρωση - επίχριση επιφανειών ζαρντινιέρας, με τσιμεντοκονία και πρόσμικτο Latex</t>
  </si>
  <si>
    <t>Γωνιόκρανα, από σκληρό νεοπρένιο, τύπου HD 100 της Shield</t>
  </si>
  <si>
    <t>Γωνιόκρανα, από ανοξείδωτη διατομή, τύπου 75 ΑΒ της C/S ACROVYN</t>
  </si>
  <si>
    <t>Δάπεδα ειδικής σύνθεσης, (επεξεργασία) βιομηχανικά, γραμμωτά - σκουπιστά, τύπου DEGUSSA, με επίπαση μίγματος</t>
  </si>
  <si>
    <t>Ανυψωμένα επισκέψιμα δάπεδα (ψευδοδάπεδα), διαστάσεων 60 Χ 60 cm, τύπου P4TTM της JVP, χωρίς, τελικό δάπεδο, ύψους άνω των 50 cm</t>
  </si>
  <si>
    <t>Επιστρώσεις δαπέδων με ισομεγέθεις πλάκες μαρμάρου σκληρού, όμοιες με τις υφιστάμενες (προέλευσης Διονύσου) λευκού, λειοτριμένες και στιλβωμένες πάχους 1 cm, κολλητές</t>
  </si>
  <si>
    <t>Επιστρώσεις δαπέδων με ισομεγέθεις πλάκες μαρμάρου σκληρού, προέλευσης Καβάλας λευκού, λειοτριμένες και στιλβωμένες πάχους 2 cm και σε αναλογία πλακών μέχρι 5 τεμ./m2</t>
  </si>
  <si>
    <t>Eπιστρώσεις στηθαίων (πεζουλιών) από μάρμαρο σκληρό, όμοιο με το υφιστάμενο (προέλευσης Διονύσου), λευκό λειοτριμένο και στιλβωμένο, πάχους 4 cm, και πλάτους έως 20 cm, κολλητό πάνω σε τσιμεντοκονία</t>
  </si>
  <si>
    <t>Επενδύσεις βαθμίδων με πλάκες μαρμάρου όμοιες με τις υφιστάμενες, (προέλευσης Διονύσου, λευκό, (λειοτριμένες και στιλβωμένες), των βατήρων πλάτους έως 35 cm και πάχους 3 cm, των μετώπων πλάτους έως 17 cm και πάχους 2 cm</t>
  </si>
  <si>
    <t>Επενδύσεις βαθμίδων με πλάκες μαρμάρου όμοιες με τις υφιστάμενες, (προέλευσης Διονύσου, λευκό, (λειοτριμένες και στιλβωμένες), των βατήρων πλάτους έως 35 cm και πάχους 4 cm, των μετώπων πλάτους έως 17 cm και πάχους 2 cm</t>
  </si>
  <si>
    <t>Oρθομαρμαρώσεις - επενδύσεις από πλάκες μαρμάρου σκληρού, όμοιες με τις υφιστάμενες, (προέλευσης Διονύσου), λευκό, πάχους 2 cm</t>
  </si>
  <si>
    <t>Πάγκοι εργασίας από μάρμαρο σκληρό όμοιο με τα υφιστάμενα, (προέλευσης Διονύσου), λευκό, πάχους 3 cm και πλάτους 45 cm με κούτελα (μετώπες) ύψους 5 cm σε μεταλλικό σκελετό</t>
  </si>
  <si>
    <t>Χρωματισμοί επί επιφανειών επιχρισμάτων με χρώματα υδατικής διασποράς, ακρυλικής, στυρενιοακρυλικής ή πολυβινυλικής βάσεως εξωτερικών επιφανειών με χρήση χρωμάτων, ακρυλικής ή στυρενιο-ακριλικής βάσεως</t>
  </si>
  <si>
    <t>Χρωματισμοί επί επιφανειών επιχρισμάτων ή σκυροδέματος με χρώματα υδατικής διασποράς, ακρυλικής, στυρενιοακρυλικής ή πολυβινυλικής βάσεως. με σπατουλάρισμα εσωτερικών επιφανειών με χρήση ακρυλικών χρωμάτων, ακρυλικής ή πολυβινυλικής βάσεως</t>
  </si>
  <si>
    <t>Βερνικοχρωματισμός ξύλινων επιφανειών, σπατουλαριστοί, με βερνικόχρωμα ριπολίνης νερού, τύπου Aguachrom της ΒΙΒΕΧΡΩΜ</t>
  </si>
  <si>
    <t>Χρωματισμοί κάθε είδους σιδερένιων επιφανειών, με ντουκόχρωμα, σπατουλαριστοί</t>
  </si>
  <si>
    <t>Πυροφραγές και θυρίδες επίσκεψης πυραντίστασης 120', με ειδικές πυράντοχες πλάκες, πάχους 25 mm τύπου PROMATECT-L, σε δύο στρώσεις</t>
  </si>
  <si>
    <t>Περσίδες αλουμινίου, σταθερές, ηλιοπροστασίας, κατακόρυφες, συστήματος τύπου ALUMIL SOLAR SHADING M5600, πλάτους 300 mm</t>
  </si>
  <si>
    <t>Ψευδοροφή αφανούς συστήματος ανάρτησης με γυψοσανίδα κοινή τύπου KNAUF (GΚΒ), πάχους 12,5 mm για οριζόντιες επιφάνειες με σύστημα ανάρτησης του τύπου KNAUF - D112</t>
  </si>
  <si>
    <t>Κούτελα - ανισοσταθμίες ψευδοροφών, με γυψοσανίδα κοινή τύπου KNAUF (GKB) πάχους 12,5 mm, με σύστημα ανάρτησης του τύπου KNAUF</t>
  </si>
  <si>
    <t>Γεωυφάσματα μη υφαντά, βάρους 285 gr/m2</t>
  </si>
  <si>
    <t>Διπλή επάλειψη με ασφαλτικό γαλάκτωμα τύπου ΕΣΧΑΚΟΤ 6-S</t>
  </si>
  <si>
    <t>Στεγανοποίηση με μεβράνη FPΟ, πάχους 1,8 mm, τύπου Sarnafil TG 66 - 18 της SIKA</t>
  </si>
  <si>
    <t>Στεγανοποίηση με μεβράνη FPΟ, πάχους 1,8 mm, τύπου Sarnafil TS 77-18 της SIKA</t>
  </si>
  <si>
    <t>Στεγανοποίηση όψεων με μεβράνη PVC-p-NB, πάχους 1,2 mm, τύπου Sikaplan WP Floor Sheet της SIKA</t>
  </si>
  <si>
    <t>Θερμική μόνωση επιφανειών με πλάκες σάντουιτς από ξυλόμαλλο (ίνες ξύλου με τσιμέντο), με πυρήνα πετροβάμβακα τύπου TEKTALAN της Heraklith πάχους 5 cm, με μηχανική στερέωση</t>
  </si>
  <si>
    <t>Σφράγιση οριζοντίων - κατακορύφων αρμών διαστολής - διακοπής, πλάτους 50 mm και βάθους 25 mm, με ειδικό υλικό πολυουρεθανικής βάσης, τύπου Sikaflex 11 FC της SIKA, με κορδόνι</t>
  </si>
  <si>
    <t>Σφράγιση οριζοντίων - κατακορύφων αρμών διαστολής - διακοπής, πλάτους 25 mm και βάθους 13 mm, με ειδικό υλικό πολυουρεθανικής βάσης, τύπου Sikaflex 11 FC της SIKA, με κορδόνι</t>
  </si>
  <si>
    <t>Διαμόρφωση και σφράγιση οριζοντίων αρμών διαστολής, πλάτους 2 cm και βάθους 200 mm, με ειδικό υλικό πολυουρεθανικής βάσης και τεμάχια βλήτρων</t>
  </si>
  <si>
    <t>Θερμική μόνωση οριζοντίων επιφανειών (δαπέδων - δωμάτων κ.λπ.) με πλάκες από αφρώδη εξηλασμένη πολυστερίνη κλειστών κυψελών (με πατούρα), πάχους 5 cm, του τύπου ROOFMATE SL-A</t>
  </si>
  <si>
    <t>Ηχομόνωση επιφανειών (επένδυση), με ειδικά φύλλα, πάχους 1 cm, του τύπου Alpha fon - PB της ALPHAKOYSTIC</t>
  </si>
  <si>
    <t>Σετ απο κλειδαριά ασφαλείας και δύο χειρολαβές, με τις αντίστοιχες ροζέτες και επιστόμια για εσωτερικές θύρες, των τύπων CISA και VIOMETAL αντίστοιχα, από ανοξείδωτο χάλυβα</t>
  </si>
  <si>
    <t>Σέτ χειρολαβών στήριξης σε χώρους W.C. Α.Μ.Ε.Α., από 1 σταθερή, 1 ανακλινώμενη με ή χωρίς χαρτοθήκη και 1 γωνιακή από ανοξείδωτο ατσάλι μάτ, με τμηματική επένδυση αντιολισθητικού PVC</t>
  </si>
  <si>
    <t>Μηχανισμός αυτόματης επαναφοράς, στρεπτής θύρας, του τύπου DORMA TS-91, EN4</t>
  </si>
  <si>
    <t>Αναμικτήρας (μπαταρία) θερμού - ψυχρού ύδατος με ενιαίο μοχλό μίξης, ορειχάλκινος, επιχρωμιωμένος, υποδοχέα sink, διαμέτρου 1/2 INS.</t>
  </si>
  <si>
    <t>Α1</t>
  </si>
  <si>
    <t>Α2</t>
  </si>
  <si>
    <t>Α3</t>
  </si>
  <si>
    <t>Α4</t>
  </si>
  <si>
    <t>Α5</t>
  </si>
  <si>
    <t>Α6</t>
  </si>
  <si>
    <t>Α7</t>
  </si>
  <si>
    <t>Α8</t>
  </si>
  <si>
    <t>Α9</t>
  </si>
  <si>
    <t>Α10</t>
  </si>
  <si>
    <t>Α11</t>
  </si>
  <si>
    <t>Α12</t>
  </si>
  <si>
    <t>Α13</t>
  </si>
  <si>
    <t>Α14</t>
  </si>
  <si>
    <t>Α15</t>
  </si>
  <si>
    <t>Α16</t>
  </si>
  <si>
    <t>Α17</t>
  </si>
  <si>
    <t>Α18</t>
  </si>
  <si>
    <t>Α19</t>
  </si>
  <si>
    <t>Α20</t>
  </si>
  <si>
    <t>Α21</t>
  </si>
  <si>
    <t>Α22</t>
  </si>
  <si>
    <t>Α23</t>
  </si>
  <si>
    <t>Α24</t>
  </si>
  <si>
    <t>Α25</t>
  </si>
  <si>
    <t>Α26</t>
  </si>
  <si>
    <t>Α27</t>
  </si>
  <si>
    <t>Α28</t>
  </si>
  <si>
    <t>Α29</t>
  </si>
  <si>
    <t>Α30</t>
  </si>
  <si>
    <t>Α31</t>
  </si>
  <si>
    <t>Α32</t>
  </si>
  <si>
    <t>Α33</t>
  </si>
  <si>
    <t>Α34</t>
  </si>
  <si>
    <t>Α35</t>
  </si>
  <si>
    <t>Α36</t>
  </si>
  <si>
    <t>Α37</t>
  </si>
  <si>
    <t>Α38</t>
  </si>
  <si>
    <t>Α39</t>
  </si>
  <si>
    <t>Α40</t>
  </si>
  <si>
    <t>Α41</t>
  </si>
  <si>
    <t>Β1</t>
  </si>
  <si>
    <t>Β2</t>
  </si>
  <si>
    <t>Β3</t>
  </si>
  <si>
    <t>Β4</t>
  </si>
  <si>
    <t>Β5</t>
  </si>
  <si>
    <t>Β6</t>
  </si>
  <si>
    <t>Β7</t>
  </si>
  <si>
    <t>Β8</t>
  </si>
  <si>
    <t>Β9</t>
  </si>
  <si>
    <t>Β10</t>
  </si>
  <si>
    <t>Β11</t>
  </si>
  <si>
    <t>Β12</t>
  </si>
  <si>
    <t>Β13</t>
  </si>
  <si>
    <t>Β14</t>
  </si>
  <si>
    <t>Β15</t>
  </si>
  <si>
    <t>Β16</t>
  </si>
  <si>
    <t>Β17</t>
  </si>
  <si>
    <t>Β18</t>
  </si>
  <si>
    <t>Β19</t>
  </si>
  <si>
    <t>Β20</t>
  </si>
  <si>
    <t>Β21</t>
  </si>
  <si>
    <t>Β22</t>
  </si>
  <si>
    <t>Β23</t>
  </si>
  <si>
    <t>Β24</t>
  </si>
  <si>
    <t>Β25</t>
  </si>
  <si>
    <t>Γ1</t>
  </si>
  <si>
    <t>Γ.2</t>
  </si>
  <si>
    <t>Γ3</t>
  </si>
  <si>
    <t>Γ4</t>
  </si>
  <si>
    <t>Γ5</t>
  </si>
  <si>
    <t>Γ6</t>
  </si>
  <si>
    <t>Γ7</t>
  </si>
  <si>
    <t>Γ8</t>
  </si>
  <si>
    <t>Γ9</t>
  </si>
  <si>
    <t>Γ10</t>
  </si>
  <si>
    <t>Γ11</t>
  </si>
  <si>
    <t>Γ12</t>
  </si>
  <si>
    <t>Γ13</t>
  </si>
  <si>
    <t>Γ14</t>
  </si>
  <si>
    <t>Γ15</t>
  </si>
  <si>
    <t>Γ16</t>
  </si>
  <si>
    <t>Γ17</t>
  </si>
  <si>
    <t>Γ18</t>
  </si>
  <si>
    <t>Γ19</t>
  </si>
  <si>
    <t>Γ22</t>
  </si>
  <si>
    <t>Γ23</t>
  </si>
  <si>
    <t>Γ24</t>
  </si>
  <si>
    <t>Γ25</t>
  </si>
  <si>
    <t>Γ26</t>
  </si>
  <si>
    <t>Γ27</t>
  </si>
  <si>
    <t>Γ28</t>
  </si>
  <si>
    <t>Γ29</t>
  </si>
  <si>
    <t>Γ30</t>
  </si>
  <si>
    <t>Γ31</t>
  </si>
  <si>
    <t>Γ32</t>
  </si>
  <si>
    <t>Γ33</t>
  </si>
  <si>
    <t>Γ34</t>
  </si>
  <si>
    <t>Γ35</t>
  </si>
  <si>
    <t>Γ36</t>
  </si>
  <si>
    <t>Γ37</t>
  </si>
  <si>
    <t>Γ38</t>
  </si>
  <si>
    <t>Γ39</t>
  </si>
  <si>
    <t>Γ40</t>
  </si>
  <si>
    <t>Γ41</t>
  </si>
  <si>
    <t>Γ42</t>
  </si>
  <si>
    <t>Γ43</t>
  </si>
  <si>
    <t>Γ44</t>
  </si>
  <si>
    <t>Γ45</t>
  </si>
  <si>
    <t>Γ46</t>
  </si>
  <si>
    <t>Γ47</t>
  </si>
  <si>
    <t>Γ48</t>
  </si>
  <si>
    <t>Γ49</t>
  </si>
  <si>
    <t>Γ50</t>
  </si>
  <si>
    <t>Γ51</t>
  </si>
  <si>
    <t>Γ52</t>
  </si>
  <si>
    <t>Γ53</t>
  </si>
  <si>
    <t>Γ54</t>
  </si>
  <si>
    <t>Γ55</t>
  </si>
  <si>
    <t>Γ56</t>
  </si>
  <si>
    <t>Γ57</t>
  </si>
  <si>
    <t>Γ58</t>
  </si>
  <si>
    <t>Γ59</t>
  </si>
  <si>
    <t>Γ60</t>
  </si>
  <si>
    <t>Γ61</t>
  </si>
  <si>
    <t>Γ62</t>
  </si>
  <si>
    <t>Γ63</t>
  </si>
  <si>
    <t>Γ64</t>
  </si>
  <si>
    <t>Γ65</t>
  </si>
  <si>
    <t>Γ66</t>
  </si>
  <si>
    <t>Γ67</t>
  </si>
  <si>
    <t>Γ68</t>
  </si>
  <si>
    <t>Γ69</t>
  </si>
  <si>
    <t>Γ70</t>
  </si>
  <si>
    <t>Γ71</t>
  </si>
  <si>
    <t>Γ72</t>
  </si>
  <si>
    <t>Γ73</t>
  </si>
  <si>
    <t>Γ74</t>
  </si>
  <si>
    <t>Γ75</t>
  </si>
  <si>
    <t>Γ76</t>
  </si>
  <si>
    <t>Γ77</t>
  </si>
  <si>
    <t>Γ78</t>
  </si>
  <si>
    <t>Γ79</t>
  </si>
  <si>
    <t>Γ80</t>
  </si>
  <si>
    <t>Γ81</t>
  </si>
  <si>
    <t>Γ82</t>
  </si>
  <si>
    <t>Γ83</t>
  </si>
  <si>
    <t>Γ84</t>
  </si>
  <si>
    <t>Γ85</t>
  </si>
  <si>
    <t>Γ86</t>
  </si>
  <si>
    <t>Γ87</t>
  </si>
  <si>
    <t>Γ88</t>
  </si>
  <si>
    <t>Γ89</t>
  </si>
  <si>
    <t>Γ90</t>
  </si>
  <si>
    <t>Γ91</t>
  </si>
  <si>
    <t>Γ92</t>
  </si>
  <si>
    <t>Γ93</t>
  </si>
  <si>
    <t>Γ94</t>
  </si>
  <si>
    <t>Γ95</t>
  </si>
  <si>
    <t>Γ96</t>
  </si>
  <si>
    <t>Γ97</t>
  </si>
  <si>
    <t>Γ98</t>
  </si>
  <si>
    <t>Γ99</t>
  </si>
  <si>
    <t>Γ100</t>
  </si>
  <si>
    <t>Γ101</t>
  </si>
  <si>
    <t>Γ102</t>
  </si>
  <si>
    <t>Γ103</t>
  </si>
  <si>
    <t>Γ104</t>
  </si>
  <si>
    <t>Γ105</t>
  </si>
  <si>
    <t>Γ106</t>
  </si>
  <si>
    <t>Γ107</t>
  </si>
  <si>
    <t>Γ108</t>
  </si>
  <si>
    <t>Γ109</t>
  </si>
  <si>
    <t>Κάλυψη επιφανειών, με επίπεδα φύλλα σύνθετων πανώ αλουμινίου, τύπου J.Bond M 7000 της ALUMIL, πάχους 4 mm, με σκελετό</t>
  </si>
  <si>
    <t>Γ110</t>
  </si>
  <si>
    <t>Γ111</t>
  </si>
  <si>
    <t>Γ112</t>
  </si>
  <si>
    <t>Γ113</t>
  </si>
  <si>
    <t>Γ114</t>
  </si>
  <si>
    <t>Γ115</t>
  </si>
  <si>
    <t>Γ116</t>
  </si>
  <si>
    <t>Γ117</t>
  </si>
  <si>
    <t>Γ118</t>
  </si>
  <si>
    <t>Γ119</t>
  </si>
  <si>
    <t>Γ120</t>
  </si>
  <si>
    <t>Γ121</t>
  </si>
  <si>
    <t>Γ122</t>
  </si>
  <si>
    <t>Γ123</t>
  </si>
  <si>
    <t>Γ124</t>
  </si>
  <si>
    <t>Γ125</t>
  </si>
  <si>
    <t>Γ126</t>
  </si>
  <si>
    <t>Δ1</t>
  </si>
  <si>
    <t>Δ2</t>
  </si>
  <si>
    <t>Δ3</t>
  </si>
  <si>
    <t>Δ4</t>
  </si>
  <si>
    <t>Δ5</t>
  </si>
  <si>
    <t>Δ6</t>
  </si>
  <si>
    <t>Δ7</t>
  </si>
  <si>
    <t>Δ8</t>
  </si>
  <si>
    <t>Δ9</t>
  </si>
  <si>
    <t>Δ10</t>
  </si>
  <si>
    <t>Δ11</t>
  </si>
  <si>
    <t>Δ12</t>
  </si>
  <si>
    <t>Δ13</t>
  </si>
  <si>
    <t>Δ14</t>
  </si>
  <si>
    <t>Δ15</t>
  </si>
  <si>
    <t>Δ16</t>
  </si>
  <si>
    <t>Δ17</t>
  </si>
  <si>
    <t>Δ18</t>
  </si>
  <si>
    <t>Δ19</t>
  </si>
  <si>
    <t>Δ20</t>
  </si>
  <si>
    <t>Δ21</t>
  </si>
  <si>
    <t>Δ22</t>
  </si>
  <si>
    <t>Δ23</t>
  </si>
  <si>
    <t>Δ24</t>
  </si>
  <si>
    <t>Δ25</t>
  </si>
  <si>
    <t>Δ26</t>
  </si>
  <si>
    <t>Δ27</t>
  </si>
  <si>
    <t>Δ28</t>
  </si>
  <si>
    <t>Δ29</t>
  </si>
  <si>
    <t>Δ30</t>
  </si>
  <si>
    <t>Δ31</t>
  </si>
  <si>
    <t>Δ32</t>
  </si>
  <si>
    <t>Δ33</t>
  </si>
  <si>
    <t>Δ34</t>
  </si>
  <si>
    <t>Δ35</t>
  </si>
  <si>
    <t>Δ36</t>
  </si>
  <si>
    <t>Δ37</t>
  </si>
  <si>
    <t>Δ38</t>
  </si>
  <si>
    <t>Δ39</t>
  </si>
  <si>
    <t>Δ40</t>
  </si>
  <si>
    <t>Δ41</t>
  </si>
  <si>
    <t>Δ42</t>
  </si>
  <si>
    <t>Δ43</t>
  </si>
  <si>
    <t>Δ44</t>
  </si>
  <si>
    <t>Δ45</t>
  </si>
  <si>
    <t>Δ46</t>
  </si>
  <si>
    <t>Δ47</t>
  </si>
  <si>
    <t>Δ48</t>
  </si>
  <si>
    <t>Δ49</t>
  </si>
  <si>
    <t>Δ50</t>
  </si>
  <si>
    <t>Δ51</t>
  </si>
  <si>
    <t>Δ52</t>
  </si>
  <si>
    <t>Δ53</t>
  </si>
  <si>
    <t>Δ54</t>
  </si>
  <si>
    <t>Δ55</t>
  </si>
  <si>
    <t>Δ56</t>
  </si>
  <si>
    <t>Δ57</t>
  </si>
  <si>
    <t>Δ58</t>
  </si>
  <si>
    <t>Δ59</t>
  </si>
  <si>
    <t>Δ60</t>
  </si>
  <si>
    <t>Δ61</t>
  </si>
  <si>
    <t>Δ62</t>
  </si>
  <si>
    <t>Δ63</t>
  </si>
  <si>
    <t>Δ64</t>
  </si>
  <si>
    <t>Δ65</t>
  </si>
  <si>
    <t>Δ66</t>
  </si>
  <si>
    <t>Δ67</t>
  </si>
  <si>
    <t>Δ68</t>
  </si>
  <si>
    <t>Δ69</t>
  </si>
  <si>
    <t>Δ70</t>
  </si>
  <si>
    <t>Δ71</t>
  </si>
  <si>
    <t>Δ72</t>
  </si>
  <si>
    <t>Δ73</t>
  </si>
  <si>
    <t>Δ74</t>
  </si>
  <si>
    <t>Δ75</t>
  </si>
  <si>
    <t>Δ76</t>
  </si>
  <si>
    <t>Δ77</t>
  </si>
  <si>
    <t>Δ78</t>
  </si>
  <si>
    <t>Δ79</t>
  </si>
  <si>
    <t>Δ80</t>
  </si>
  <si>
    <t>Δ81</t>
  </si>
  <si>
    <t>Δ82</t>
  </si>
  <si>
    <t>Ποδόμακτρο εισόδου τύπου Tuftiguard Matting, της Climex Nuway</t>
  </si>
  <si>
    <t>Δ83</t>
  </si>
  <si>
    <t>Δ84</t>
  </si>
  <si>
    <t>Δ85</t>
  </si>
  <si>
    <t>Δ86</t>
  </si>
  <si>
    <t>Δ87</t>
  </si>
  <si>
    <t>Δ88</t>
  </si>
  <si>
    <t>Δ89</t>
  </si>
  <si>
    <t>Δ90</t>
  </si>
  <si>
    <t>Δ91</t>
  </si>
  <si>
    <t>Δ92</t>
  </si>
  <si>
    <t>Δ93</t>
  </si>
  <si>
    <t>Δ94</t>
  </si>
  <si>
    <t>Δ95</t>
  </si>
  <si>
    <t>Δ96</t>
  </si>
  <si>
    <t>Δ97</t>
  </si>
  <si>
    <t>Δ98</t>
  </si>
  <si>
    <t>Δ99</t>
  </si>
  <si>
    <t>Δ100</t>
  </si>
  <si>
    <t>Δ101</t>
  </si>
  <si>
    <t>Δ102</t>
  </si>
  <si>
    <t>Δ103</t>
  </si>
  <si>
    <t>Δ104</t>
  </si>
  <si>
    <t>Δ105</t>
  </si>
  <si>
    <t>Δ106</t>
  </si>
  <si>
    <t>Δ107</t>
  </si>
  <si>
    <t>Δ108</t>
  </si>
  <si>
    <t>Δ109</t>
  </si>
  <si>
    <t>Δ110</t>
  </si>
  <si>
    <t>Δ111</t>
  </si>
  <si>
    <t>Δ112</t>
  </si>
  <si>
    <t>Δ113</t>
  </si>
  <si>
    <t>Δ114</t>
  </si>
  <si>
    <t>Δ115</t>
  </si>
  <si>
    <t>Δ116</t>
  </si>
  <si>
    <t>Δ117</t>
  </si>
  <si>
    <t>Δ118</t>
  </si>
  <si>
    <t>Δ119</t>
  </si>
  <si>
    <t>Δ120</t>
  </si>
  <si>
    <t>Δ121</t>
  </si>
  <si>
    <t>Δ122</t>
  </si>
  <si>
    <t>Δ123</t>
  </si>
  <si>
    <t>Δ124</t>
  </si>
  <si>
    <t>Δ125</t>
  </si>
  <si>
    <t>Δ126</t>
  </si>
  <si>
    <t>Δ127</t>
  </si>
  <si>
    <t>Δ128</t>
  </si>
  <si>
    <t>Δ129</t>
  </si>
  <si>
    <t>Δ130</t>
  </si>
  <si>
    <t>Δ131</t>
  </si>
  <si>
    <t>Δ132</t>
  </si>
  <si>
    <t>Δ133</t>
  </si>
  <si>
    <t>Δ134</t>
  </si>
  <si>
    <t>Δ135</t>
  </si>
  <si>
    <t>Δ136</t>
  </si>
  <si>
    <t>Δ137</t>
  </si>
  <si>
    <t>Δ138</t>
  </si>
  <si>
    <t>Δ139</t>
  </si>
  <si>
    <t>Δ140</t>
  </si>
  <si>
    <t>Δ141</t>
  </si>
  <si>
    <t>Δ142</t>
  </si>
  <si>
    <t>Δ143</t>
  </si>
  <si>
    <t>Δ144</t>
  </si>
  <si>
    <t>Δ145</t>
  </si>
  <si>
    <t>Δ146</t>
  </si>
  <si>
    <t>Δ147</t>
  </si>
  <si>
    <t>Δ148</t>
  </si>
  <si>
    <t>Δ149</t>
  </si>
  <si>
    <t>Δ150</t>
  </si>
  <si>
    <t>Δ151</t>
  </si>
  <si>
    <t>Δ152</t>
  </si>
  <si>
    <t>Δ153</t>
  </si>
  <si>
    <t>Δ154</t>
  </si>
  <si>
    <t>Δ155</t>
  </si>
  <si>
    <t>Δ156</t>
  </si>
  <si>
    <t>Δ157</t>
  </si>
  <si>
    <t>Δ158</t>
  </si>
  <si>
    <t>Δ159</t>
  </si>
  <si>
    <t>Δ160</t>
  </si>
  <si>
    <t>Δ161</t>
  </si>
  <si>
    <t>Δ162</t>
  </si>
  <si>
    <t>Δ163</t>
  </si>
  <si>
    <t>Δ164</t>
  </si>
  <si>
    <t>Δ165</t>
  </si>
  <si>
    <t>Δ166</t>
  </si>
  <si>
    <t>Δ167</t>
  </si>
  <si>
    <t>Δ168</t>
  </si>
  <si>
    <t>Δ169</t>
  </si>
  <si>
    <t>Δ170</t>
  </si>
  <si>
    <t>Δ171</t>
  </si>
  <si>
    <t>Ε1</t>
  </si>
  <si>
    <t>Ε2</t>
  </si>
  <si>
    <t>Ε3</t>
  </si>
  <si>
    <t>Ε4</t>
  </si>
  <si>
    <t>Ε5</t>
  </si>
  <si>
    <t>Ε6</t>
  </si>
  <si>
    <t>Ε7</t>
  </si>
  <si>
    <t>Ε8</t>
  </si>
  <si>
    <t>Ε9</t>
  </si>
  <si>
    <t>ΣΤ1</t>
  </si>
  <si>
    <t>ΣΤ2</t>
  </si>
  <si>
    <t>ΣΤ3</t>
  </si>
  <si>
    <t>ΣΤ4</t>
  </si>
  <si>
    <t>ΣΤ5</t>
  </si>
  <si>
    <t>ΣΤ6</t>
  </si>
  <si>
    <t>ΣΤ7</t>
  </si>
  <si>
    <t>ΣΤ8</t>
  </si>
  <si>
    <t>ΣΤ9</t>
  </si>
  <si>
    <t>ΣΤ10</t>
  </si>
  <si>
    <t>ΣΤ11</t>
  </si>
  <si>
    <t>ΣΤ12</t>
  </si>
  <si>
    <t>Ζ1</t>
  </si>
  <si>
    <t>Ζ2</t>
  </si>
  <si>
    <t>Ζ3</t>
  </si>
  <si>
    <t>Ζ4</t>
  </si>
  <si>
    <t>Ζ5</t>
  </si>
  <si>
    <t>Ζ6</t>
  </si>
  <si>
    <t>Ζ7</t>
  </si>
  <si>
    <t>Ζ8</t>
  </si>
  <si>
    <t>Ζ9</t>
  </si>
  <si>
    <t>Ζ10</t>
  </si>
  <si>
    <t>Ζ11</t>
  </si>
  <si>
    <t>Ζ12</t>
  </si>
  <si>
    <t>Ζ13</t>
  </si>
  <si>
    <t>Ζ14</t>
  </si>
  <si>
    <t>Ζ15</t>
  </si>
  <si>
    <t>Ζ16</t>
  </si>
  <si>
    <t>Ζ17</t>
  </si>
  <si>
    <t>Ζ18</t>
  </si>
  <si>
    <t>Ζ19</t>
  </si>
  <si>
    <t>Ζ20</t>
  </si>
  <si>
    <t>Ζ21</t>
  </si>
  <si>
    <t>Ζ22</t>
  </si>
  <si>
    <t>Ζ23</t>
  </si>
  <si>
    <t>Ζ24</t>
  </si>
  <si>
    <t>Ζ25</t>
  </si>
  <si>
    <t>Ζ26</t>
  </si>
  <si>
    <t>Ζ27</t>
  </si>
  <si>
    <t>Ζ28</t>
  </si>
  <si>
    <t>Ζ29</t>
  </si>
  <si>
    <t>Ζ30</t>
  </si>
  <si>
    <t>Ζ31</t>
  </si>
  <si>
    <t>Ζ32</t>
  </si>
  <si>
    <t>Ζ33</t>
  </si>
  <si>
    <t>Ζ34</t>
  </si>
  <si>
    <t>Ζ35</t>
  </si>
  <si>
    <t>Ζ36</t>
  </si>
  <si>
    <t>Ζ37</t>
  </si>
  <si>
    <t>Ζ38</t>
  </si>
  <si>
    <t>Ζ39</t>
  </si>
  <si>
    <t>Ζ40</t>
  </si>
  <si>
    <t>Ζ41</t>
  </si>
  <si>
    <t>Ζ42</t>
  </si>
  <si>
    <t>Ζ43</t>
  </si>
  <si>
    <t>Ζ44</t>
  </si>
  <si>
    <t>Ζ45</t>
  </si>
  <si>
    <t>Ζ46</t>
  </si>
  <si>
    <t>Ζ47</t>
  </si>
  <si>
    <t>Ζ48</t>
  </si>
  <si>
    <t>Ζ49</t>
  </si>
  <si>
    <t>Η1</t>
  </si>
  <si>
    <t>Η2</t>
  </si>
  <si>
    <t>Η3</t>
  </si>
  <si>
    <t>Η4</t>
  </si>
  <si>
    <t>Η5</t>
  </si>
  <si>
    <t>Η6</t>
  </si>
  <si>
    <t>Η7</t>
  </si>
  <si>
    <t>Η8</t>
  </si>
  <si>
    <t>Η9</t>
  </si>
  <si>
    <t>Η10</t>
  </si>
  <si>
    <t>Η11</t>
  </si>
  <si>
    <t>Η12</t>
  </si>
  <si>
    <t>Η13</t>
  </si>
  <si>
    <t>Η14</t>
  </si>
  <si>
    <t>Η15</t>
  </si>
  <si>
    <t>Η16</t>
  </si>
  <si>
    <t>Η17</t>
  </si>
  <si>
    <t>Η18</t>
  </si>
  <si>
    <t>Η19</t>
  </si>
  <si>
    <t>Η20</t>
  </si>
  <si>
    <t>Η21</t>
  </si>
  <si>
    <t>Η22</t>
  </si>
  <si>
    <t>Η23</t>
  </si>
  <si>
    <t>Η24</t>
  </si>
  <si>
    <t>Η25</t>
  </si>
  <si>
    <t>Η26</t>
  </si>
  <si>
    <t>Θ2</t>
  </si>
  <si>
    <t>Κατασκευές από χαλύβδινα προφίλ και λαμαρίνες, χωρίς την αντισκωριακή προστασία και την βαφή, επί τόπου του έργου, χωρίς μηχανουργική επεξεργασία</t>
  </si>
  <si>
    <t>Αντισκωριακή / αντιδιαβρωτική προστασία χαλυβδίνων κατασκευών, με θερμό γαλβάνισμα (hot dip galvanizing)</t>
  </si>
  <si>
    <t>Θ3</t>
  </si>
  <si>
    <t>Θ11</t>
  </si>
  <si>
    <t>Θ12</t>
  </si>
  <si>
    <t>Θ13</t>
  </si>
  <si>
    <t>Θ17</t>
  </si>
  <si>
    <t>Σιδηροσωλήνας μαύρος με ραφή, ISO-MEDIUM βαρύς (πράσινη ετικέτα), πάχους 2.65mm &amp; διαμέτρο 1/2 INS</t>
  </si>
  <si>
    <t>Σιδηροσωλήνας μαύρος με ραφή, ISO-MEDIUM βαρύς (πράσινη ετικέτα), πάχους 2.65mm &amp; διαμέτρο 3/4 INS</t>
  </si>
  <si>
    <t>Σιδηροσωλήνας μαύρος με ραφή, ISO-MEDIUM βαρύς (πράσινη ετικέτα), πάχους 3.25mm &amp; διαμέτρου 1 INS</t>
  </si>
  <si>
    <t>  Σιδηροσωλήνας γαλβανισμένος με ραφή, ISO - MEDIUM βαρύς (πράσινη ετικέτα), πάχους 2.65 ΜΜ, διαμέτρου 1/2 INS</t>
  </si>
  <si>
    <t>Θ18</t>
  </si>
  <si>
    <t>Θ19</t>
  </si>
  <si>
    <t>Θ20</t>
  </si>
  <si>
    <t>Θ21</t>
  </si>
  <si>
    <t>Θ22</t>
  </si>
  <si>
    <t>Θ23</t>
  </si>
  <si>
    <t>Θ24</t>
  </si>
  <si>
    <t>Θ25</t>
  </si>
  <si>
    <t>Θ65</t>
  </si>
  <si>
    <t>Θ66</t>
  </si>
  <si>
    <t>Θ67</t>
  </si>
  <si>
    <t>Θ68</t>
  </si>
  <si>
    <t>Θ69</t>
  </si>
  <si>
    <t>Θ70</t>
  </si>
  <si>
    <t>Θ120</t>
  </si>
  <si>
    <t>Θ121</t>
  </si>
  <si>
    <t>Θ122</t>
  </si>
  <si>
    <t>Θ123</t>
  </si>
  <si>
    <t>Θ124</t>
  </si>
  <si>
    <t>Θ125</t>
  </si>
  <si>
    <t>Θ126</t>
  </si>
  <si>
    <t>Θ127</t>
  </si>
  <si>
    <t>Θ128</t>
  </si>
  <si>
    <t>Θ129</t>
  </si>
  <si>
    <t>Θ130</t>
  </si>
  <si>
    <t>Θ131</t>
  </si>
  <si>
    <t>Θ132</t>
  </si>
  <si>
    <t>Θ133</t>
  </si>
  <si>
    <t>Θ134</t>
  </si>
  <si>
    <t>Θ135</t>
  </si>
  <si>
    <t>Θ136</t>
  </si>
  <si>
    <t>Θ137</t>
  </si>
  <si>
    <t>Θ151</t>
  </si>
  <si>
    <t>Θ152</t>
  </si>
  <si>
    <t>Θ153</t>
  </si>
  <si>
    <t>Θ154</t>
  </si>
  <si>
    <t>Θ155</t>
  </si>
  <si>
    <t>Θ157</t>
  </si>
  <si>
    <t>Θ159</t>
  </si>
  <si>
    <t>Θ165</t>
  </si>
  <si>
    <t>Θ166</t>
  </si>
  <si>
    <t>Θ167</t>
  </si>
  <si>
    <t>Θ168</t>
  </si>
  <si>
    <t>Θ169</t>
  </si>
  <si>
    <t>Θ170</t>
  </si>
  <si>
    <t>Θ171</t>
  </si>
  <si>
    <t>Θ172</t>
  </si>
  <si>
    <t>Θ173</t>
  </si>
  <si>
    <t>Θ176</t>
  </si>
  <si>
    <t>Θ177</t>
  </si>
  <si>
    <t>Θ230</t>
  </si>
  <si>
    <t>Θ231</t>
  </si>
  <si>
    <t>Θ232</t>
  </si>
  <si>
    <t>Θ233</t>
  </si>
  <si>
    <t>Θ234</t>
  </si>
  <si>
    <t>Θ235</t>
  </si>
  <si>
    <t>Θ236</t>
  </si>
  <si>
    <t>Θ237</t>
  </si>
  <si>
    <t>Θ238</t>
  </si>
  <si>
    <t>Θ239</t>
  </si>
  <si>
    <t>Θ240</t>
  </si>
  <si>
    <t>Θ263</t>
  </si>
  <si>
    <t>Θ270</t>
  </si>
  <si>
    <t>Θ274</t>
  </si>
  <si>
    <t>Θ467</t>
  </si>
  <si>
    <t>Θ468</t>
  </si>
  <si>
    <t>Θ469</t>
  </si>
  <si>
    <t>Θ470</t>
  </si>
  <si>
    <t>Θ475</t>
  </si>
  <si>
    <t>Θ493</t>
  </si>
  <si>
    <t>Θ495</t>
  </si>
  <si>
    <t>Θ498</t>
  </si>
  <si>
    <t>Θ500</t>
  </si>
  <si>
    <t>Θ501</t>
  </si>
  <si>
    <t>Θ507</t>
  </si>
  <si>
    <t>Θ512</t>
  </si>
  <si>
    <t>Θ513</t>
  </si>
  <si>
    <t>Θ514</t>
  </si>
  <si>
    <t>Θ515</t>
  </si>
  <si>
    <t>Θ516</t>
  </si>
  <si>
    <t>Θ517</t>
  </si>
  <si>
    <t>Θ532</t>
  </si>
  <si>
    <t>Θ1062</t>
  </si>
  <si>
    <t>Θ1093</t>
  </si>
  <si>
    <t>Θ26</t>
  </si>
  <si>
    <t>Θ27</t>
  </si>
  <si>
    <t>Θ43</t>
  </si>
  <si>
    <t>Θ44</t>
  </si>
  <si>
    <t>Θ45</t>
  </si>
  <si>
    <t>Θ46</t>
  </si>
  <si>
    <t>Θ47</t>
  </si>
  <si>
    <t>Θ48</t>
  </si>
  <si>
    <t>Θ49</t>
  </si>
  <si>
    <t>Θ50</t>
  </si>
  <si>
    <t>Θ51</t>
  </si>
  <si>
    <t>Θ52</t>
  </si>
  <si>
    <t>Θ53</t>
  </si>
  <si>
    <t>Θ54</t>
  </si>
  <si>
    <t>Θ55</t>
  </si>
  <si>
    <t>Θ71</t>
  </si>
  <si>
    <t>Θ72</t>
  </si>
  <si>
    <t>Θ73</t>
  </si>
  <si>
    <t>Θ74</t>
  </si>
  <si>
    <t>Θ76</t>
  </si>
  <si>
    <t>Θ77</t>
  </si>
  <si>
    <t>Θ78</t>
  </si>
  <si>
    <t>Θ79</t>
  </si>
  <si>
    <t>Θ80</t>
  </si>
  <si>
    <t>Θ81</t>
  </si>
  <si>
    <t>Θ82</t>
  </si>
  <si>
    <t>Θ83</t>
  </si>
  <si>
    <t>Θ84</t>
  </si>
  <si>
    <t>Θ85</t>
  </si>
  <si>
    <t>Θ86</t>
  </si>
  <si>
    <t>Θ88</t>
  </si>
  <si>
    <t>Θ90</t>
  </si>
  <si>
    <t>Θ91</t>
  </si>
  <si>
    <t>Θ96</t>
  </si>
  <si>
    <t>Θ99</t>
  </si>
  <si>
    <t>Θ100</t>
  </si>
  <si>
    <t>Θ110</t>
  </si>
  <si>
    <t>Θ114</t>
  </si>
  <si>
    <t>Θ115</t>
  </si>
  <si>
    <t>Θ116</t>
  </si>
  <si>
    <t>Θ117</t>
  </si>
  <si>
    <t>Θ164</t>
  </si>
  <si>
    <t>Θ174</t>
  </si>
  <si>
    <t>Θ175</t>
  </si>
  <si>
    <t>Θ178</t>
  </si>
  <si>
    <t>Θ179</t>
  </si>
  <si>
    <t>Θ180</t>
  </si>
  <si>
    <t xml:space="preserve"> Λεκάνη καταιονηστήρα με βαλβίδα, από υαλώδη πορσελάνη, διαστάσεων σκάφης λεκάνης περίπου 70χ70 CM.</t>
  </si>
  <si>
    <t>Θ181</t>
  </si>
  <si>
    <t>Θ182</t>
  </si>
  <si>
    <t>Θ183</t>
  </si>
  <si>
    <t>Θ184</t>
  </si>
  <si>
    <t>Θ185</t>
  </si>
  <si>
    <t>Θ186</t>
  </si>
  <si>
    <t>Θ187</t>
  </si>
  <si>
    <t>Θ188</t>
  </si>
  <si>
    <t>Θ190</t>
  </si>
  <si>
    <t>Θ191</t>
  </si>
  <si>
    <t>Θ192</t>
  </si>
  <si>
    <t>Θ193</t>
  </si>
  <si>
    <t>Θ227</t>
  </si>
  <si>
    <t>Θ228</t>
  </si>
  <si>
    <t>Θ229</t>
  </si>
  <si>
    <t>Θ1063</t>
  </si>
  <si>
    <t>Θ1094</t>
  </si>
  <si>
    <t>Θ34</t>
  </si>
  <si>
    <t>Θ35</t>
  </si>
  <si>
    <t>Θ36</t>
  </si>
  <si>
    <t>Θ37</t>
  </si>
  <si>
    <t>Θ38</t>
  </si>
  <si>
    <t>Θ39</t>
  </si>
  <si>
    <t>Θ146</t>
  </si>
  <si>
    <t>Θ147</t>
  </si>
  <si>
    <t>Θ148</t>
  </si>
  <si>
    <t>Θ149</t>
  </si>
  <si>
    <t>Θ150</t>
  </si>
  <si>
    <t>Θ162</t>
  </si>
  <si>
    <t>Θ163</t>
  </si>
  <si>
    <t>Θ194</t>
  </si>
  <si>
    <t>Θ195</t>
  </si>
  <si>
    <t>Θ196</t>
  </si>
  <si>
    <t>Θ197</t>
  </si>
  <si>
    <t>Θ198</t>
  </si>
  <si>
    <t>Θ199</t>
  </si>
  <si>
    <t>Δίδυμο υδροστόμιο σύνδεσης πυροσβεστικού οχήματος, επίτοιχο, διαμέτρου κορμού DN100 και στόμια σύνδεσης 2χ65 MM.</t>
  </si>
  <si>
    <t>Θ200</t>
  </si>
  <si>
    <t>Θ201</t>
  </si>
  <si>
    <t>Θ202</t>
  </si>
  <si>
    <t>Θ203</t>
  </si>
  <si>
    <t>Θ204</t>
  </si>
  <si>
    <t>Θ206</t>
  </si>
  <si>
    <t>Θ207</t>
  </si>
  <si>
    <t>Θ208</t>
  </si>
  <si>
    <t>Θ209</t>
  </si>
  <si>
    <t>Θ210</t>
  </si>
  <si>
    <t>Θ211</t>
  </si>
  <si>
    <t>Θ212</t>
  </si>
  <si>
    <t>Θ213</t>
  </si>
  <si>
    <t>Θ214</t>
  </si>
  <si>
    <t>Θ215</t>
  </si>
  <si>
    <t>Θ216</t>
  </si>
  <si>
    <t>Θ217</t>
  </si>
  <si>
    <t>Θ218</t>
  </si>
  <si>
    <t>Θ219</t>
  </si>
  <si>
    <t>Θ220</t>
  </si>
  <si>
    <t>Θ221</t>
  </si>
  <si>
    <t>Θ222</t>
  </si>
  <si>
    <t>Θ223</t>
  </si>
  <si>
    <t>Θ224</t>
  </si>
  <si>
    <t>Θ225</t>
  </si>
  <si>
    <t>Θ226</t>
  </si>
  <si>
    <t>Θ464</t>
  </si>
  <si>
    <t>Θ465</t>
  </si>
  <si>
    <t>Θ466</t>
  </si>
  <si>
    <t>Θ508</t>
  </si>
  <si>
    <t>Θ509</t>
  </si>
  <si>
    <t>Θ510</t>
  </si>
  <si>
    <t>Θ1064</t>
  </si>
  <si>
    <t>Θ426</t>
  </si>
  <si>
    <t>Θ427</t>
  </si>
  <si>
    <t>Θ428</t>
  </si>
  <si>
    <t>Θ429</t>
  </si>
  <si>
    <t>Θ14</t>
  </si>
  <si>
    <t>Θ15</t>
  </si>
  <si>
    <t>Θ16</t>
  </si>
  <si>
    <t>Θ28</t>
  </si>
  <si>
    <t>Θ29</t>
  </si>
  <si>
    <t>Θ30</t>
  </si>
  <si>
    <t>Θ31</t>
  </si>
  <si>
    <t>Θ32</t>
  </si>
  <si>
    <t>Θ33</t>
  </si>
  <si>
    <t>Θ40</t>
  </si>
  <si>
    <t>Θ41</t>
  </si>
  <si>
    <t>Θ42</t>
  </si>
  <si>
    <t>Θ60</t>
  </si>
  <si>
    <t>Θ61</t>
  </si>
  <si>
    <t>Θ119</t>
  </si>
  <si>
    <t>Θ138</t>
  </si>
  <si>
    <t>Θ139</t>
  </si>
  <si>
    <t>Θ140</t>
  </si>
  <si>
    <t>Θ141</t>
  </si>
  <si>
    <t>Θ142</t>
  </si>
  <si>
    <t>Θ143</t>
  </si>
  <si>
    <t>Θ144</t>
  </si>
  <si>
    <t>Θ145</t>
  </si>
  <si>
    <t>Θ156</t>
  </si>
  <si>
    <t>Θ158</t>
  </si>
  <si>
    <t>Θ160</t>
  </si>
  <si>
    <t>Θ161</t>
  </si>
  <si>
    <t>Θ241</t>
  </si>
  <si>
    <t>Θ242</t>
  </si>
  <si>
    <t>Θ243</t>
  </si>
  <si>
    <t>Θ244</t>
  </si>
  <si>
    <t>Θ245</t>
  </si>
  <si>
    <t>Θερμαντικό σώμα τύπου PANEL-22, ύψους 600mm &amp; μήκους 0.72m.</t>
  </si>
  <si>
    <t>Θ246</t>
  </si>
  <si>
    <t>Θ247</t>
  </si>
  <si>
    <t>Θ248</t>
  </si>
  <si>
    <t>Θ249</t>
  </si>
  <si>
    <t>Θ250</t>
  </si>
  <si>
    <t>Θ251</t>
  </si>
  <si>
    <t>Θ252</t>
  </si>
  <si>
    <t>Θ253</t>
  </si>
  <si>
    <t>Θερμαντικό σώμα τύπου PANEL-33, ύψους 900mm &amp; μήκους 0.72m.</t>
  </si>
  <si>
    <t>Θ254</t>
  </si>
  <si>
    <t>Θ255</t>
  </si>
  <si>
    <t>Θ256</t>
  </si>
  <si>
    <t>Θ257</t>
  </si>
  <si>
    <t>Θ258</t>
  </si>
  <si>
    <t>Θ259</t>
  </si>
  <si>
    <t>Θ260</t>
  </si>
  <si>
    <t>Καυστήρας ελαφρού ακάθαρτου πετρελαίου, ικανότητας καύσης από 60 μέχρι 100 KG/H.</t>
  </si>
  <si>
    <t>Θ261</t>
  </si>
  <si>
    <t>Θ262</t>
  </si>
  <si>
    <t>Θ264</t>
  </si>
  <si>
    <t>Θ265</t>
  </si>
  <si>
    <t>Θ266</t>
  </si>
  <si>
    <t>Θ267</t>
  </si>
  <si>
    <t>Θ268</t>
  </si>
  <si>
    <t>Θ269</t>
  </si>
  <si>
    <t>Θ271</t>
  </si>
  <si>
    <t>Θ272</t>
  </si>
  <si>
    <t>Θ273</t>
  </si>
  <si>
    <t>Εναλλάκτης θερμότητας νερού, θερμαντικής ικανότητας 15.000 Kcal/H.</t>
  </si>
  <si>
    <t>Θ275</t>
  </si>
  <si>
    <t>Aσφαλιστική βαλβίδα με ελατήριο οποιασδήποτε πίεσης λειτουργίας, διαμέτρου 3/4 INS.</t>
  </si>
  <si>
    <t>Θ276</t>
  </si>
  <si>
    <t>Θ277</t>
  </si>
  <si>
    <t>Θ278</t>
  </si>
  <si>
    <t>Θ279</t>
  </si>
  <si>
    <t>Θ280</t>
  </si>
  <si>
    <t>Τοπική κλιματιστική μονάδα ανεμιστήρα στοιχείου (F.C.U.) ψευδοροφής (κασέτα), χωρίς περίβλημα, ολικής ψυκτικής και θερμαντικής απόδοσης αντίστοιχα 2.705/3.363 Κcal/h, (μέγεθος 02).</t>
  </si>
  <si>
    <t>Θ281</t>
  </si>
  <si>
    <t>Θ282</t>
  </si>
  <si>
    <t>Τοπική κλιματιστική μονάδα ανεμιστήρα στοιχείου (F.C.U.) δαπέδου, με περίβλημα, ολικής ψυκτικής και θερμαντικής απόδοσης αντίστοιχα 2.004/2.124 Κcal/h, (μέγεθος 04).</t>
  </si>
  <si>
    <t>Θ286</t>
  </si>
  <si>
    <t>Θ283</t>
  </si>
  <si>
    <t>Τοπική κλιματιστική μονάδα ανεμιστήρα στοιχείου (F.C.U.) δαπέδου, με περίβλημα, ολικής ψυκτικής και θερμαντικής απόδοσης αντίστοιχα 792/912 Κcal/h, (μέγεθος 01).</t>
  </si>
  <si>
    <t>Θ284</t>
  </si>
  <si>
    <t>Θ285</t>
  </si>
  <si>
    <t>Θ287</t>
  </si>
  <si>
    <t>Θ288</t>
  </si>
  <si>
    <t>Θ289</t>
  </si>
  <si>
    <t>Aεραγωγός από γαλβανισμένη λαμαρίνα ορθογωνικής ή κυκλικής διατομής.</t>
  </si>
  <si>
    <t>Θ290</t>
  </si>
  <si>
    <t>Θ291</t>
  </si>
  <si>
    <t>Θ292</t>
  </si>
  <si>
    <t>Θ293</t>
  </si>
  <si>
    <t>Θ294</t>
  </si>
  <si>
    <t>Θ295</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</si>
  <si>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125 ΜΜ και εξωτερικής διαμέτρου 187 ΜΜ.</t>
  </si>
  <si>
    <t>Θ296</t>
  </si>
  <si>
    <t>Θ297</t>
  </si>
  <si>
    <t>Θ298</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</si>
  <si>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200 ΜΜ και εξωτερικής διαμέτρου 257 ΜΜ.</t>
  </si>
  <si>
    <t>Θ299</t>
  </si>
  <si>
    <t>Θ300</t>
  </si>
  <si>
    <t>Αεραγωγός από αλουμίνιο εύκαμπτος, κυκλικής διατομής, διπλών τοιχωμάτων, με μόνωση υαλοβάμβακα ή άλλου ισοδύναμου θερμικά υλικού μεταξύ των τοιχωμάτων, ονομαστικής διαμέτρου 355 ΜΜ και εξωτερικής διαμέτρου 410 ΜΜ.</t>
  </si>
  <si>
    <t>Θ301</t>
  </si>
  <si>
    <t>Θ302</t>
  </si>
  <si>
    <t>Θ303</t>
  </si>
  <si>
    <t>Θ304</t>
  </si>
  <si>
    <t>Θ305</t>
  </si>
  <si>
    <t>Θ306</t>
  </si>
  <si>
    <t>Θ307</t>
  </si>
  <si>
    <t>Θ308</t>
  </si>
  <si>
    <t>Θ309</t>
  </si>
  <si>
    <t>Στόμιο προσαγωγής αέρα, τοίχου ή αεραγωγού, με εσωτερικό διάφραγμα ρύθμισης της ποσότητας του αέρα, διαστάσεων 762χ254mm.</t>
  </si>
  <si>
    <t>Θ310</t>
  </si>
  <si>
    <t>Θ311</t>
  </si>
  <si>
    <t>Θ312</t>
  </si>
  <si>
    <t>Θ313</t>
  </si>
  <si>
    <t>Θ314</t>
  </si>
  <si>
    <t>Θ315</t>
  </si>
  <si>
    <t>Θ316</t>
  </si>
  <si>
    <t>Στόμιο επιστροφής αέρα, τοίχου ή αεραγωγού, με εσωτερικό διάφραγμα ρύθμισης της ποσότητας του αέρα, διαστάσεων 457χ203mm.</t>
  </si>
  <si>
    <t>Θ317</t>
  </si>
  <si>
    <t>Θ318</t>
  </si>
  <si>
    <t>Θ319</t>
  </si>
  <si>
    <t>Θ320</t>
  </si>
  <si>
    <t>Στόμιο επιστροφής αέρα, τοίχου ή αεραγωγού, με εσωτερικό διάφραγμα ρύθμισης της ποσότητας του αέρα, διαστάσεων 711χ254mm.</t>
  </si>
  <si>
    <t>Θ321</t>
  </si>
  <si>
    <t>Θ322</t>
  </si>
  <si>
    <t>Θ323</t>
  </si>
  <si>
    <t>Θ324</t>
  </si>
  <si>
    <t>Στόμιο επιστροφής αέρα, τοίχου ή αεραγωγού, με εσωτερικό διάφραγμα ρύθμισης της ποσότητας του αέρα, διαστάσεων 1219χ203mm.</t>
  </si>
  <si>
    <t>Θ325</t>
  </si>
  <si>
    <t>Θ326</t>
  </si>
  <si>
    <t>Θ327</t>
  </si>
  <si>
    <t>Θ328</t>
  </si>
  <si>
    <t>Θ329</t>
  </si>
  <si>
    <t>Στόμιο προσαγωγής αέρα, οροφής, με εσωτερικό διάφραγμα ρύθμισης της ποσότητας του αέρα, διαστάσεων 381χ381mm.</t>
  </si>
  <si>
    <t>Θ330</t>
  </si>
  <si>
    <t>Θ331</t>
  </si>
  <si>
    <t>Θ332</t>
  </si>
  <si>
    <t>Θ333</t>
  </si>
  <si>
    <t>Θ334</t>
  </si>
  <si>
    <t>Θ335</t>
  </si>
  <si>
    <t>Στόμιο επιστροφής αέρα, οροφής, με εσωτερικό διάφραγμα ρύθμισης της ποσότητας του αέρα, διαστάσεων 228χ228mm.</t>
  </si>
  <si>
    <t>Θ336</t>
  </si>
  <si>
    <t>Θ337</t>
  </si>
  <si>
    <t>Θ338</t>
  </si>
  <si>
    <t>Θ339</t>
  </si>
  <si>
    <t>Στόμιο οροφής ή τοίχου, γραμμικό, προσαγωγής ή επιστροφής αέρα, από αλουμίνιο, με εσωτερικό διάφραγμα 3 σειρών.</t>
  </si>
  <si>
    <t>Θ340</t>
  </si>
  <si>
    <t>Θ341</t>
  </si>
  <si>
    <t>Θ342</t>
  </si>
  <si>
    <t>Θ343</t>
  </si>
  <si>
    <t>Θ344</t>
  </si>
  <si>
    <t>Στόμιο λήψης νωπού αέρα ή απόρριψης, από αλουμίνιο, με μία σειρά σταθερών πτερυγίων και εσωτερικό μεταλλικό πλέγμα.</t>
  </si>
  <si>
    <t>Θ345</t>
  </si>
  <si>
    <t>Θ346</t>
  </si>
  <si>
    <t>Θ347</t>
  </si>
  <si>
    <t>Θ348</t>
  </si>
  <si>
    <t>Θ349</t>
  </si>
  <si>
    <t>Θ350</t>
  </si>
  <si>
    <t>Θ351</t>
  </si>
  <si>
    <t>Θ352</t>
  </si>
  <si>
    <t>Θ353</t>
  </si>
  <si>
    <t>Θ354</t>
  </si>
  <si>
    <t>Θ355</t>
  </si>
  <si>
    <t>Θ356</t>
  </si>
  <si>
    <t>Θ357</t>
  </si>
  <si>
    <t>Θ358</t>
  </si>
  <si>
    <t>Θ359</t>
  </si>
  <si>
    <t>Θ360</t>
  </si>
  <si>
    <t>Θ361</t>
  </si>
  <si>
    <t>Θ362</t>
  </si>
  <si>
    <t>Κεντρική κλιματιστική μονάδα επεξεργασίας αέρα, για θέρμανση ψύξη και ύγρανση, παροχής αέρα προσαγωγής 2.700 M3/H, (ΚΚΜ-04/ΠΡ).</t>
  </si>
  <si>
    <t>Θ363</t>
  </si>
  <si>
    <t>Θ364</t>
  </si>
  <si>
    <t>Θ365</t>
  </si>
  <si>
    <t>Θ366</t>
  </si>
  <si>
    <t>Θ367</t>
  </si>
  <si>
    <t>Θ368</t>
  </si>
  <si>
    <t>Θ369</t>
  </si>
  <si>
    <t>Κεντρική κλιματιστική μονάδα επεξεργασίας αέρα, για θέρμανση ψύξη και ύγρανση, παροχής αέρα προσαγωγής 1.950 M3/H, (ΚΚΜ-12).</t>
  </si>
  <si>
    <t>Θ370</t>
  </si>
  <si>
    <t>Θ371</t>
  </si>
  <si>
    <t>Θ372</t>
  </si>
  <si>
    <t>Θ373</t>
  </si>
  <si>
    <t>Θ374</t>
  </si>
  <si>
    <t>Κεντρική κλιματιστική μονάδα επεξεργασίας αέρα, για θέρμανση ψύξη και ύγρανση, παροχής αέρα προσαγωγής 9.400 M3/H, (ΚΚΜ-16).</t>
  </si>
  <si>
    <t>Θ375</t>
  </si>
  <si>
    <t>Θ376</t>
  </si>
  <si>
    <t>Θ377</t>
  </si>
  <si>
    <t>Θ378</t>
  </si>
  <si>
    <t>Κεντρική κλιματιστική μονάδα επεξεργασίας αέρα, για θέρμανση ψύξη και ύγρανση, παροχής αέρα προσαγωγής 7.000 M3/H, (ΚΚΜ-20).</t>
  </si>
  <si>
    <t>Θ379</t>
  </si>
  <si>
    <t>Θ380</t>
  </si>
  <si>
    <t>Θ381</t>
  </si>
  <si>
    <t>Κεντρική κλιματιστική μονάδα επεξεργασίας αέρα, για θέρμανση ψύξη και ύγρανση, παροχής αέρα προσαγωγής 5.400 M3/H, (ΚΚΜ-24).</t>
  </si>
  <si>
    <t>Θ382</t>
  </si>
  <si>
    <t>Θ383</t>
  </si>
  <si>
    <t>Θ384</t>
  </si>
  <si>
    <t>Θ385</t>
  </si>
  <si>
    <t>Θ386</t>
  </si>
  <si>
    <t>Κεντρική κλιματιστική μονάδα επεξεργασίας αέρα, για θέρμανση ψύξη και ύγρανση, παροχής αέρα προσαγωγής 2.200 M3/H, (ΚΚΜ-28).</t>
  </si>
  <si>
    <t>Θ387</t>
  </si>
  <si>
    <t>Θ388</t>
  </si>
  <si>
    <t>Θ389</t>
  </si>
  <si>
    <t>Κεντρική κλιματιστική μονάδα επεξεργασίας αέρα, για θέρμανση ψύξη και ύγρανση, παροχής αέρα προσαγωγής 12.750 M3/H, (ΚΚΜ-32).</t>
  </si>
  <si>
    <t>Θ390</t>
  </si>
  <si>
    <t>Θ391</t>
  </si>
  <si>
    <t>Θ392</t>
  </si>
  <si>
    <t>Θ393</t>
  </si>
  <si>
    <t>Θ394</t>
  </si>
  <si>
    <t>Aυτόνομη συσκευή αντλίας θερμότητας διαιρούμενου τύπου (split - unit), για ψύξη και θέρμανση, ολικής ψυκτικής και θερμαντικής απόδοσης αντίστοιχα 4.280/720 Kcal/H, (τύπος Β).</t>
  </si>
  <si>
    <t>Θ395</t>
  </si>
  <si>
    <t>Θ396</t>
  </si>
  <si>
    <t>Θ397</t>
  </si>
  <si>
    <t>Θ398</t>
  </si>
  <si>
    <t>Θ399</t>
  </si>
  <si>
    <t>Θ400</t>
  </si>
  <si>
    <t>Θ401</t>
  </si>
  <si>
    <t>Θ402</t>
  </si>
  <si>
    <t>Aυτόνομη συσκευή αντλίας θερμότητας διαιρούμενου τύπου (split - unit), για ψύξη και θέρμανση, ολικής ψυκτικής και θερμαντικής απόδοσης αντίστοιχα 3.510/380 Kcal/H, (τύπος Θ).</t>
  </si>
  <si>
    <t>Θ403</t>
  </si>
  <si>
    <t>Aυτόνομη συσκευή αντλίας θερμότητας διαιρούμενου τύπου (split - unit), για ψύξη και θέρμανση, ολικής ψυκτικής και θερμαντικής απόδοσης αντίστοιχα 3.190/270 Kcal/H, (τύπος Λ).</t>
  </si>
  <si>
    <t>Θ404</t>
  </si>
  <si>
    <t>Θ405</t>
  </si>
  <si>
    <t>Θ406</t>
  </si>
  <si>
    <t>Θ407</t>
  </si>
  <si>
    <t>Θ408</t>
  </si>
  <si>
    <t>Aυτόνομη συσκευή αντλίας θερμότητας διαιρούμενου τύπου (split - unit), για ψύξη και θέρμανση, ολικής ψυκτικής και θερμαντικής απόδοσης αντίστοιχα 3.240/444 Kcal/H, (τύπος Ξ).</t>
  </si>
  <si>
    <t>Θ409</t>
  </si>
  <si>
    <t>Εσωτερική κλιματιστική μονάδα πολυδιαιρούμενου συστήματος VRF, οροφής τύπου κασέτας τεσσάρων κατευθύνσεων, λειτουργίας με ψυκτικό ρευστό R-410a, ενδεικτικού τύπου DAIKIN FXZQ32M9V1B ή ισοδύναμου.</t>
  </si>
  <si>
    <t>Θ410</t>
  </si>
  <si>
    <t>Θ411</t>
  </si>
  <si>
    <t>Θ412</t>
  </si>
  <si>
    <t>Εσωτερική κλιματιστική μονάδα πολυδιαιρούμενου συστήματος VRF, οροφής τύπου κασέτας τεσσάρων κατευθύνσεων, λειτουργίας με ψυκτικό ρευστό R-410a, ενδεικτικού τύπου DAIKIN FXZQ20M9V1B ή ισοδύναμου.</t>
  </si>
  <si>
    <t>Θ413</t>
  </si>
  <si>
    <t>Θ414</t>
  </si>
  <si>
    <t>Θ415</t>
  </si>
  <si>
    <t>Θ416</t>
  </si>
  <si>
    <t>Εσωτερική κλιματιστική μονάδα πολυδιαιρούμενου συστήματος VRF, ψευδοροφής, λειτουργίας με ψυκτικό ρευστό R-410a, ενδεικτικού τύπου DAIKIN FXΜQ100ΡVΕ ή ισοδύναμου.</t>
  </si>
  <si>
    <t>Θ417</t>
  </si>
  <si>
    <t>Θ418</t>
  </si>
  <si>
    <t>Θ419</t>
  </si>
  <si>
    <t>Θ420</t>
  </si>
  <si>
    <t>Εξωτερική αντλία θερμότητας πολυδιαιρούμενου συστήματος VRF, λειτουργίας με ψυκτικό ρευστό R-410a, ενδεικτικού τύπου DAIKIN REYHQ20PY1B ή ισοδυνάμου</t>
  </si>
  <si>
    <t>Θ421</t>
  </si>
  <si>
    <t>Θ422</t>
  </si>
  <si>
    <t>Θ423</t>
  </si>
  <si>
    <t>Θ424</t>
  </si>
  <si>
    <t>Θ425</t>
  </si>
  <si>
    <t>Θ430</t>
  </si>
  <si>
    <t>Θ431</t>
  </si>
  <si>
    <t>Θ432</t>
  </si>
  <si>
    <t>Θ433</t>
  </si>
  <si>
    <t>Θ434</t>
  </si>
  <si>
    <t>Aνεμιστήρας αξονικός αεραγωγού (τύπου βαρελάκι), παροχής και μανομετρικού αντίστοιχα 210 Μ3/Η στα 6 mmΣΥ, (Α.Α-25).</t>
  </si>
  <si>
    <t>Θ435</t>
  </si>
  <si>
    <t>Θ436</t>
  </si>
  <si>
    <t>Θ437</t>
  </si>
  <si>
    <t>Θ438</t>
  </si>
  <si>
    <t>Θ439</t>
  </si>
  <si>
    <t>Θ440</t>
  </si>
  <si>
    <t>Θ441</t>
  </si>
  <si>
    <t>Θ442</t>
  </si>
  <si>
    <t>Θ443</t>
  </si>
  <si>
    <t>Aνεμιστήρας φυγοκεντρικός, τύπου Fan Section, παροχής αέρα 730 Μ3/Η στα 10 mmΥΣ, (ΑΑ-29).</t>
  </si>
  <si>
    <t>Θ444</t>
  </si>
  <si>
    <t>Θ445</t>
  </si>
  <si>
    <t>Θ446</t>
  </si>
  <si>
    <t>Θ447</t>
  </si>
  <si>
    <t>Θ448</t>
  </si>
  <si>
    <t>Θ449</t>
  </si>
  <si>
    <t>Θ450</t>
  </si>
  <si>
    <t>Aνεμιστήρας φυγοκεντρικός, τύπου Fan Section, παροχής αέρα 870 Μ3/Η στα 10 mmΥΣ, (ΑΑ-01).</t>
  </si>
  <si>
    <t>Θ451</t>
  </si>
  <si>
    <t>Θ452</t>
  </si>
  <si>
    <t>Θ453</t>
  </si>
  <si>
    <t>Θ454</t>
  </si>
  <si>
    <t>Θ455</t>
  </si>
  <si>
    <t>Aνεμιστήρας φυγοκεντρικός, τύπου Fan Section, παροχής αέρα 1.580 Μ3/Η στα 10 mmΥΣ, (ΑΑ-23).</t>
  </si>
  <si>
    <t>Θ456</t>
  </si>
  <si>
    <t>Θ457</t>
  </si>
  <si>
    <t>Θ458</t>
  </si>
  <si>
    <t>Θ459</t>
  </si>
  <si>
    <t>Θ460</t>
  </si>
  <si>
    <t>Aνεμιστήρας φυγοκεντρικός, τύπου Fan Section, παροχής αέρα 19.460 Μ3/Η στα 15 mmΥΣ, (ΑΠ-01).</t>
  </si>
  <si>
    <t>Θ461</t>
  </si>
  <si>
    <t>Θ462</t>
  </si>
  <si>
    <t>Θ463</t>
  </si>
  <si>
    <t>Θ471</t>
  </si>
  <si>
    <t>Θ472</t>
  </si>
  <si>
    <t>Εξοδος με τον ανάλογο σ'αυτήν οριζόντιο συλλέκτη ή διανομέα θερμού ή ψυχρού νερού, από χαλυβδοσωλήνα χωρίς ραφή, διαμέτρου διανομέα ή συλλέκτη DN 125.</t>
  </si>
  <si>
    <t>Θ473</t>
  </si>
  <si>
    <t>Θ474</t>
  </si>
  <si>
    <t>Θ476</t>
  </si>
  <si>
    <t>Θ477</t>
  </si>
  <si>
    <t>Θ478</t>
  </si>
  <si>
    <t>Κυκλοφορητής - Αντλία νερού, παροχής και μανομετρικού αντίστοιχα 21 Μ3/Η στα 7 ΜΣΥ, (ΑΘΝ-5Α,Β).</t>
  </si>
  <si>
    <t>Θ479</t>
  </si>
  <si>
    <t>Θ480</t>
  </si>
  <si>
    <t>Θ481</t>
  </si>
  <si>
    <t>Θ482</t>
  </si>
  <si>
    <t>Θ483</t>
  </si>
  <si>
    <t>Κυκλοφορητής - Αντλία νερού, παροχής και μανομετρικού αντίστοιχα 240 Μ3/Η στα 16 ΜΣΥ, (ΑΨΝ-1Α,Β).</t>
  </si>
  <si>
    <t>Θ484</t>
  </si>
  <si>
    <t>Θ485</t>
  </si>
  <si>
    <t>Θ486</t>
  </si>
  <si>
    <t>Θ487</t>
  </si>
  <si>
    <t>Θ488</t>
  </si>
  <si>
    <t>Κυκλοφορητής - Αντλία νερού, ηλεκτρονικής ρύθμισης στροφών (inverter), παροχής και μανομετρικού αντίστοιχα 82 Μ3/Η στα 17 ΜΣΥ, (ΑΘΝ-4Α,Β).</t>
  </si>
  <si>
    <t>Θ489</t>
  </si>
  <si>
    <t>Θ490</t>
  </si>
  <si>
    <t>Θ491</t>
  </si>
  <si>
    <t>Θ492</t>
  </si>
  <si>
    <t>Θ494</t>
  </si>
  <si>
    <t>Θ496</t>
  </si>
  <si>
    <t>Θ497</t>
  </si>
  <si>
    <t>Θ499</t>
  </si>
  <si>
    <t>Θ502</t>
  </si>
  <si>
    <t>Θ503</t>
  </si>
  <si>
    <t>Θ504</t>
  </si>
  <si>
    <t>Τρίοδη ηλεκτροκίνητη βαλβίδα, δύο θέσεων, ελαφρού τύπου, κοχλιωτής σύνδεσης, διαμέτρου 2 INS.</t>
  </si>
  <si>
    <t>Θ505</t>
  </si>
  <si>
    <t>Θ506</t>
  </si>
  <si>
    <t>Θ511</t>
  </si>
  <si>
    <t>Θερμική μόνωση σωλήνων, με εύκαμπτο συνθετικό καουτσούκ, ενδεικτικού τύπου ARMAFLEX ή ισοδυνάμου, πάχους 19mm, για σωλήνα διαμέτρου 1/2 INS.</t>
  </si>
  <si>
    <t>Θ518</t>
  </si>
  <si>
    <t>Θ519</t>
  </si>
  <si>
    <t>Θ520</t>
  </si>
  <si>
    <t>Θ521</t>
  </si>
  <si>
    <t>Θ522</t>
  </si>
  <si>
    <t>Θ523</t>
  </si>
  <si>
    <t>Θ524</t>
  </si>
  <si>
    <t>Θ525</t>
  </si>
  <si>
    <t>Θ526</t>
  </si>
  <si>
    <t>Θερμική μόνωση σωλήνων, με εύκαμπτο συνθετικό καουτσούκ, ενδεικτικού τύπου ARMAFLEX ή ισοδυνάμου, πάχους 19mm, για σωλήνα διαμέτρου 4 INS.</t>
  </si>
  <si>
    <t>Θ527</t>
  </si>
  <si>
    <t>Θ528</t>
  </si>
  <si>
    <t>Θ529</t>
  </si>
  <si>
    <t>Θ530</t>
  </si>
  <si>
    <t>Θερμική μόνωση εξωτερικών επιφανειών με μονωτική πλάκα ενδεικτικού τύπου ARMAFLEX ή ισοδυνάμου, πάχους 40 mm.</t>
  </si>
  <si>
    <t>Θ531</t>
  </si>
  <si>
    <t>Θ1065</t>
  </si>
  <si>
    <t>Θ189</t>
  </si>
  <si>
    <t>Θ536</t>
  </si>
  <si>
    <t>Θ537</t>
  </si>
  <si>
    <t>Θ538</t>
  </si>
  <si>
    <t>Θ539</t>
  </si>
  <si>
    <t>Χαλύβδινο κανάλι ψευδοδαπέδου, κλειστού τύπου, διαστάσεων 400χ50 ΜΜ.</t>
  </si>
  <si>
    <t>Θ541</t>
  </si>
  <si>
    <t>Θ544</t>
  </si>
  <si>
    <t>Θ545</t>
  </si>
  <si>
    <t>Θ551</t>
  </si>
  <si>
    <t>Θ552</t>
  </si>
  <si>
    <t>Σχάρα καλωδίων βαρέως τύπου, από διάτρητη γαλβανισμένη λαμαρίνα εσχαρών, πάχους ελάσματος 1.5mm, ύψους 50mm &amp; πλάτους 200mm.</t>
  </si>
  <si>
    <t>Θ553</t>
  </si>
  <si>
    <t>Θ554</t>
  </si>
  <si>
    <t>Θ555</t>
  </si>
  <si>
    <t>Θ556</t>
  </si>
  <si>
    <t>Θ557</t>
  </si>
  <si>
    <t>Θ558</t>
  </si>
  <si>
    <t>Θ559</t>
  </si>
  <si>
    <t>Θ560</t>
  </si>
  <si>
    <t>Θ561</t>
  </si>
  <si>
    <t>Θ562</t>
  </si>
  <si>
    <t>Θ563</t>
  </si>
  <si>
    <t>Σχάρα καλωδίων βαρέως τύπου, από διάτρητη γαλβανισμένη λαμαρίνα εσχαρών, πάχους ελάσματος 1.5mm, ύψους 100mm &amp; πλάτους 400mm.</t>
  </si>
  <si>
    <t>Θ564</t>
  </si>
  <si>
    <t>Θ567</t>
  </si>
  <si>
    <t>Θ576</t>
  </si>
  <si>
    <t>Θ577</t>
  </si>
  <si>
    <t>Θ578</t>
  </si>
  <si>
    <t>Καλώδιο τύπου J1VV-(U,R,S) (ΝΥΥ), ορατό ή εντοιχισμένο, μονοπολικό, διατομής 1χ50 ΜΜ2.</t>
  </si>
  <si>
    <t>Θ579</t>
  </si>
  <si>
    <t>Θ580</t>
  </si>
  <si>
    <t>Θ581</t>
  </si>
  <si>
    <t>Θ582</t>
  </si>
  <si>
    <t>Θ583</t>
  </si>
  <si>
    <t>Θ584</t>
  </si>
  <si>
    <t>Καλώδιο τύπου J1VV-(U,R,S) (ΝΥΥ), ορατό ή εντοιχισμένο, τριπολικό, διατομής 3χ4 ΜΜ2.</t>
  </si>
  <si>
    <t>Θ585</t>
  </si>
  <si>
    <t>Θ586</t>
  </si>
  <si>
    <t>Θ587</t>
  </si>
  <si>
    <t>Θ588</t>
  </si>
  <si>
    <t>Θ589</t>
  </si>
  <si>
    <t>Θ590</t>
  </si>
  <si>
    <t>Θ591</t>
  </si>
  <si>
    <t>Καλώδιο τύπου J1VV-(U,R,S) (ΝΥΥ), ορατό ή εντοιχισμένο, τριπολικό, με ουδέτερο μειωμένης διατομής, διατομής 3χ35+16 ΜΜ².</t>
  </si>
  <si>
    <t>Θ592</t>
  </si>
  <si>
    <t>Θ593</t>
  </si>
  <si>
    <t>Θ594</t>
  </si>
  <si>
    <t>Καλώδιο τύπου J1VV-(U,R,S) (ΝΥΥ), ορατό ή εντοιχισμένο, τριπολικό, με ουδέτερο μειωμένης διατομής, διατομής 3χ120+70 MM².</t>
  </si>
  <si>
    <t>Θ595</t>
  </si>
  <si>
    <t>Θ596</t>
  </si>
  <si>
    <t>Θ597</t>
  </si>
  <si>
    <t>Θ598</t>
  </si>
  <si>
    <t>Θ599</t>
  </si>
  <si>
    <t>Θ600</t>
  </si>
  <si>
    <t>Καλώδιο τύπου J1VV-(U,R,S) (ΝΥΥ), ορατό ή εντοιχισμένο, πενταπολικό, διατομής 5χ2,5 ΜΜ².</t>
  </si>
  <si>
    <t>Θ601</t>
  </si>
  <si>
    <t>Θ602</t>
  </si>
  <si>
    <t>Θ603</t>
  </si>
  <si>
    <t>Θ604</t>
  </si>
  <si>
    <t>Θ605</t>
  </si>
  <si>
    <t>Διακόπτης χωνευτός με πλήκτρο, έντασης 10Α, τάσης 250V, με το κουτί, απλός μονοπολικός.</t>
  </si>
  <si>
    <t>Θ620</t>
  </si>
  <si>
    <t>Θ621</t>
  </si>
  <si>
    <t>Θ622</t>
  </si>
  <si>
    <t>Θ623</t>
  </si>
  <si>
    <t>Θ624</t>
  </si>
  <si>
    <t>Θ625</t>
  </si>
  <si>
    <t>Θ626</t>
  </si>
  <si>
    <t>Θ627</t>
  </si>
  <si>
    <t>Ρευματοδοτης χωνευτος ξυρισματος με ενσωματωμενο μετα- σχηματιστη 220/220V και προστατευτικο ρελαι υπερεντασης 20VΑ.</t>
  </si>
  <si>
    <t>Θ628</t>
  </si>
  <si>
    <t>Θ629</t>
  </si>
  <si>
    <t>Θ630</t>
  </si>
  <si>
    <t>Θ631</t>
  </si>
  <si>
    <t>Ηλεκτρικός πίνακας φωτισμού &amp; κίνησης Π.Φ.ΑΠΟΡ..</t>
  </si>
  <si>
    <t>Θ632</t>
  </si>
  <si>
    <t>Θ633</t>
  </si>
  <si>
    <t>Θ634</t>
  </si>
  <si>
    <t>Θ635</t>
  </si>
  <si>
    <t>Θ636</t>
  </si>
  <si>
    <t>Θ637</t>
  </si>
  <si>
    <t>Θ638</t>
  </si>
  <si>
    <t>Θ639</t>
  </si>
  <si>
    <t>Θ640</t>
  </si>
  <si>
    <t>Θ641</t>
  </si>
  <si>
    <t>Ηλεκτρικός πίνακας φωτισμού &amp; κίνησης U.Φ.Ι.1./ΠΣ.</t>
  </si>
  <si>
    <t>Θ642</t>
  </si>
  <si>
    <t>Θ643</t>
  </si>
  <si>
    <t>Θ644</t>
  </si>
  <si>
    <t>Θ645</t>
  </si>
  <si>
    <t>Θ646</t>
  </si>
  <si>
    <t>Θ647</t>
  </si>
  <si>
    <t>Θ648</t>
  </si>
  <si>
    <t>Θ649</t>
  </si>
  <si>
    <t>Θ650</t>
  </si>
  <si>
    <t>Ηλεκτρικός πίνακας φωτισμού &amp; κίνησης E.Φ.0.2/ΠE.</t>
  </si>
  <si>
    <t>Θ651</t>
  </si>
  <si>
    <t>Θ652</t>
  </si>
  <si>
    <t>Θ653</t>
  </si>
  <si>
    <t>Θ654</t>
  </si>
  <si>
    <t>Θ655</t>
  </si>
  <si>
    <t>Θ656</t>
  </si>
  <si>
    <t>Θ657</t>
  </si>
  <si>
    <t>Θ658</t>
  </si>
  <si>
    <t>Ηλεκτρικός πίνακας φωτισμού &amp; κίνησης U.K.6.1/ΠE.</t>
  </si>
  <si>
    <t>Θ659</t>
  </si>
  <si>
    <t>Θ660</t>
  </si>
  <si>
    <t>Θ661</t>
  </si>
  <si>
    <t>Θ662</t>
  </si>
  <si>
    <t>Θ663</t>
  </si>
  <si>
    <t>Θ664</t>
  </si>
  <si>
    <t>Θ665</t>
  </si>
  <si>
    <t>Ηλεκτρικός πίνακας φωτισμού &amp; κίνησης, επέκτασης κτιρίου ΑΕΡΟΣΤΑΘΜΟΥ, Φ.Ο.9.3.</t>
  </si>
  <si>
    <t>Θ666</t>
  </si>
  <si>
    <t>Θ667</t>
  </si>
  <si>
    <t>Θ668</t>
  </si>
  <si>
    <t>Θ669</t>
  </si>
  <si>
    <t>Θ670</t>
  </si>
  <si>
    <t>Θ671</t>
  </si>
  <si>
    <t>Θ672</t>
  </si>
  <si>
    <t>Θ673</t>
  </si>
  <si>
    <t>Ηλεκτρικός πίνακας φωτισμού &amp; κίνησης, επέκτασης κτιρίου ΑΕΡΟΣΤΑΘΜΟΥ, Φ.Ο.16.</t>
  </si>
  <si>
    <t>Θ674</t>
  </si>
  <si>
    <t>Θ675</t>
  </si>
  <si>
    <t>Θ676</t>
  </si>
  <si>
    <t>Θ677</t>
  </si>
  <si>
    <t>Θ678</t>
  </si>
  <si>
    <t>Θ679</t>
  </si>
  <si>
    <t>Θ680</t>
  </si>
  <si>
    <t>Θ681</t>
  </si>
  <si>
    <t>Θ682</t>
  </si>
  <si>
    <t>Θ683</t>
  </si>
  <si>
    <t>Θ684</t>
  </si>
  <si>
    <t>Θ685</t>
  </si>
  <si>
    <t>Θ686</t>
  </si>
  <si>
    <t>Θ687</t>
  </si>
  <si>
    <t>Ηλεκτρικός πίνακας φωτισμού &amp; κίνησης, επέκτασης κτιρίου ΑΕΡΟΣΤΑΘΜΟΥ, Φ.Ι.10.</t>
  </si>
  <si>
    <t>Θ688</t>
  </si>
  <si>
    <t>Θ689</t>
  </si>
  <si>
    <t>Θ690</t>
  </si>
  <si>
    <t>Θ691</t>
  </si>
  <si>
    <t>Θ692</t>
  </si>
  <si>
    <t>Θ693</t>
  </si>
  <si>
    <t>Θ694</t>
  </si>
  <si>
    <t>Θ695</t>
  </si>
  <si>
    <t>Θ696</t>
  </si>
  <si>
    <t>Θ697</t>
  </si>
  <si>
    <t>Θ698</t>
  </si>
  <si>
    <t>Θ699</t>
  </si>
  <si>
    <t>Θ700</t>
  </si>
  <si>
    <t>Θ701</t>
  </si>
  <si>
    <t>Ηλεκτρικός πίνακας φωτισμού &amp; κίνησης, επέκτασης κτιρίου ΑΕΡΟΣΤΑΘΜΟΥ, Α.Φ.Ι.13.</t>
  </si>
  <si>
    <t>Θ702</t>
  </si>
  <si>
    <t>Θ703</t>
  </si>
  <si>
    <t>Θ704</t>
  </si>
  <si>
    <t>Θ705</t>
  </si>
  <si>
    <t>Θ706</t>
  </si>
  <si>
    <t>Θ707</t>
  </si>
  <si>
    <t>Θ708</t>
  </si>
  <si>
    <t>Ηλεκτρικός πίνακας φωτισμού &amp; κίνησης, επέκτασης κτιρίου ΑΕΡΟΣΤΑΘΜΟΥ, Ε.Φ.Ι.18.</t>
  </si>
  <si>
    <t>Θ709</t>
  </si>
  <si>
    <t>Θ710</t>
  </si>
  <si>
    <t>Θ711</t>
  </si>
  <si>
    <t>Θ712</t>
  </si>
  <si>
    <t>Θ713</t>
  </si>
  <si>
    <t>Θ714</t>
  </si>
  <si>
    <t>Ηλεκτρικός πίνακας φωτισμού &amp; κίνησης, επέκτασης κτιρίου ΑΕΡΟΣΤΑΘΜΟΥ, Ε.Κ.Δ.3.</t>
  </si>
  <si>
    <t>Θ715</t>
  </si>
  <si>
    <t>Θ716</t>
  </si>
  <si>
    <t>Θ717</t>
  </si>
  <si>
    <t>Θ718</t>
  </si>
  <si>
    <t>Θ719</t>
  </si>
  <si>
    <t>Θ720</t>
  </si>
  <si>
    <t>Θ721</t>
  </si>
  <si>
    <t>Θ722</t>
  </si>
  <si>
    <t>Ηλεκτρικός πίνακας φωτισμού &amp; κίνησης, επέκτασης κτιρίου ΑΕΡΟΣΤΑΘΜΟΥ, Ε.Κ.Δ.4-1.</t>
  </si>
  <si>
    <t>Θ723</t>
  </si>
  <si>
    <t>Θ724</t>
  </si>
  <si>
    <t>Θ725</t>
  </si>
  <si>
    <t>Θ726</t>
  </si>
  <si>
    <t>Θ727</t>
  </si>
  <si>
    <t>Θ728</t>
  </si>
  <si>
    <t>Θ729</t>
  </si>
  <si>
    <t>Θ730</t>
  </si>
  <si>
    <t>Θ731</t>
  </si>
  <si>
    <t>Θ732</t>
  </si>
  <si>
    <t>Θ733</t>
  </si>
  <si>
    <t>Θ734</t>
  </si>
  <si>
    <t>Θ735</t>
  </si>
  <si>
    <t>Θ736</t>
  </si>
  <si>
    <t>Θ737</t>
  </si>
  <si>
    <t>Θ738</t>
  </si>
  <si>
    <t>Θ739</t>
  </si>
  <si>
    <t>Θ740</t>
  </si>
  <si>
    <t>Θ741</t>
  </si>
  <si>
    <t>Θ742</t>
  </si>
  <si>
    <t>Θ743</t>
  </si>
  <si>
    <t>Ηλεκτρικός πίνακας φωτισμού &amp; κίνησης, επέκτασης κτιρίου ΑΕΡΟΣΤΑΘΜΟΥ, Ε.Κ.Δ.6-12.</t>
  </si>
  <si>
    <t>Θ744</t>
  </si>
  <si>
    <t>Θ745</t>
  </si>
  <si>
    <t>Θ746</t>
  </si>
  <si>
    <t>Θ747</t>
  </si>
  <si>
    <t>Θ748</t>
  </si>
  <si>
    <t>Θ749</t>
  </si>
  <si>
    <t>Θ750</t>
  </si>
  <si>
    <t>Θ751</t>
  </si>
  <si>
    <t>Θ752</t>
  </si>
  <si>
    <t>Θ753</t>
  </si>
  <si>
    <t>Θ754</t>
  </si>
  <si>
    <t>Θ755</t>
  </si>
  <si>
    <t>Θ756</t>
  </si>
  <si>
    <t>Θ757</t>
  </si>
  <si>
    <t>Θ758</t>
  </si>
  <si>
    <t>Θ759</t>
  </si>
  <si>
    <t>Θ760</t>
  </si>
  <si>
    <t>Θ761</t>
  </si>
  <si>
    <t>Θ762</t>
  </si>
  <si>
    <t>Θ763</t>
  </si>
  <si>
    <t>Θ764</t>
  </si>
  <si>
    <t>Θ765</t>
  </si>
  <si>
    <t>Θ766</t>
  </si>
  <si>
    <t>Θ767</t>
  </si>
  <si>
    <t>Θ768</t>
  </si>
  <si>
    <t>Θ769</t>
  </si>
  <si>
    <t>Θ770</t>
  </si>
  <si>
    <t>Θ771</t>
  </si>
  <si>
    <t>Ηλεκτρικός πίνακας φωτισμού &amp; κίνησης, επέκτασης κτιρίου ΑΕΡΟΣΤΑΘΜΟΥ, Ε.Φ.Ι.19.1.</t>
  </si>
  <si>
    <t>Θ772</t>
  </si>
  <si>
    <t>Θ773</t>
  </si>
  <si>
    <t>Θ774</t>
  </si>
  <si>
    <t>Θ775</t>
  </si>
  <si>
    <t>Θ776</t>
  </si>
  <si>
    <t>Θ777</t>
  </si>
  <si>
    <t>Ηλεκτρικός πίνακας φωτισμού &amp; κίνησης, υφιστάμενου κτιρίου ΑΕΡΟΣΤΑΘΜΟΥ, Ε.Κ.Ο.2.</t>
  </si>
  <si>
    <t>Θ778</t>
  </si>
  <si>
    <t>Θ779</t>
  </si>
  <si>
    <t>Θ780</t>
  </si>
  <si>
    <t>Θ781</t>
  </si>
  <si>
    <t>Θ782</t>
  </si>
  <si>
    <t>Θ783</t>
  </si>
  <si>
    <t>Θ784</t>
  </si>
  <si>
    <t>Ηλεκτρικός πίνακας φωτισμού &amp; κίνησης, υφιστάμενου κτιρίου ΑΕΡΟΣΤΑΘΜΟΥ, Ε.Φ.Ι.4-1.</t>
  </si>
  <si>
    <t>Θ785</t>
  </si>
  <si>
    <t>Θ786</t>
  </si>
  <si>
    <t>Θ787</t>
  </si>
  <si>
    <t>Θ788</t>
  </si>
  <si>
    <t>Θ789</t>
  </si>
  <si>
    <t>Θ790</t>
  </si>
  <si>
    <t>Θ791</t>
  </si>
  <si>
    <t>Θ792</t>
  </si>
  <si>
    <t>Θ793</t>
  </si>
  <si>
    <t>Θ794</t>
  </si>
  <si>
    <t>Θ795</t>
  </si>
  <si>
    <t>Θ796</t>
  </si>
  <si>
    <t>Θ797</t>
  </si>
  <si>
    <t>Θ798</t>
  </si>
  <si>
    <t>Θ799</t>
  </si>
  <si>
    <t>Ηλεκτρικός πίνακας φωτισμού &amp; κίνησης, υφιστάμενου κτιρίου ΑΕΡΟΣΤΑΘΜΟΥ, Ε.Φ.Ο.3-1.</t>
  </si>
  <si>
    <t>Θ800</t>
  </si>
  <si>
    <t>Θ801</t>
  </si>
  <si>
    <t>Θ802</t>
  </si>
  <si>
    <t>Θ803</t>
  </si>
  <si>
    <t>Θ804</t>
  </si>
  <si>
    <t>Θ805</t>
  </si>
  <si>
    <t>Θ806</t>
  </si>
  <si>
    <t>Θ807</t>
  </si>
  <si>
    <t>Θ808</t>
  </si>
  <si>
    <t>Θ809</t>
  </si>
  <si>
    <t>Θ810</t>
  </si>
  <si>
    <t>Θ811</t>
  </si>
  <si>
    <t>Θ812</t>
  </si>
  <si>
    <t>Θ813</t>
  </si>
  <si>
    <t>Ηλεκτρικός πίνακας φωτισμού &amp; κίνησης, υφιστάμενου κτιρίου ΑΕΡΟΣΤΑΘΜΟΥ, Φ.Ι.5.</t>
  </si>
  <si>
    <t>Θ814</t>
  </si>
  <si>
    <t>Θ815</t>
  </si>
  <si>
    <t>Θ816</t>
  </si>
  <si>
    <t>Θ817</t>
  </si>
  <si>
    <t>Θ818</t>
  </si>
  <si>
    <t>Θ819</t>
  </si>
  <si>
    <t>Θ820</t>
  </si>
  <si>
    <t>Ηλεκτρικός πίνακας φωτισμού &amp; κίνησης, υφιστάμενου κτιρίου ΑΕΡΟΣΤΑΘΜΟΥ, Φ.Ο.1-1.</t>
  </si>
  <si>
    <t>Θ821</t>
  </si>
  <si>
    <t>Θ822</t>
  </si>
  <si>
    <t>Θ823</t>
  </si>
  <si>
    <t>Θ824</t>
  </si>
  <si>
    <t>Θ825</t>
  </si>
  <si>
    <t>Θ826</t>
  </si>
  <si>
    <t>Ηλεκτρικός πίνακας φωτισμού &amp; κίνησης, υφιστάμενου κτιρίου ΑΕΡΟΣΤΑΘΜΟΥ, Φ.Ο.3-2.</t>
  </si>
  <si>
    <t>Θ827</t>
  </si>
  <si>
    <t>Θ828</t>
  </si>
  <si>
    <t>Θ851</t>
  </si>
  <si>
    <t>Θ852</t>
  </si>
  <si>
    <t>Θ853</t>
  </si>
  <si>
    <t>Θ854</t>
  </si>
  <si>
    <t>Προκαλωδιωμένη ράγα φωτισμού.</t>
  </si>
  <si>
    <t>Θ855</t>
  </si>
  <si>
    <t>Θ857</t>
  </si>
  <si>
    <t>Θ858</t>
  </si>
  <si>
    <t>Θ859</t>
  </si>
  <si>
    <t>Θ860</t>
  </si>
  <si>
    <t>Θ861</t>
  </si>
  <si>
    <t>Θ862</t>
  </si>
  <si>
    <t>Φωτιστικό σώμα φθορισμού, ψευδοροφής, στεγανό, μετά των λαμπτήρων ισχύος 2χ36 W.</t>
  </si>
  <si>
    <t>Θ863</t>
  </si>
  <si>
    <t>Θ864</t>
  </si>
  <si>
    <t>Θ865</t>
  </si>
  <si>
    <t>Θ866</t>
  </si>
  <si>
    <t>Θ867</t>
  </si>
  <si>
    <t>Φωτιστικό σώμα φθορισμού, ψευδοροφής, ανοικτού τύπου με περσίδες, κατάλληλο για τοποθέτηση σε κανάλι (TRUNKING SYSTEM), μετά των λαμπτήρων ισχύος 1χ58 W.</t>
  </si>
  <si>
    <t>Θ868</t>
  </si>
  <si>
    <t>Θ869</t>
  </si>
  <si>
    <t>Θ870</t>
  </si>
  <si>
    <t>Θ871</t>
  </si>
  <si>
    <t>Θ872</t>
  </si>
  <si>
    <t>Θ873</t>
  </si>
  <si>
    <t>Θ874</t>
  </si>
  <si>
    <t>Θ875</t>
  </si>
  <si>
    <t>Θ876</t>
  </si>
  <si>
    <t>Θ877</t>
  </si>
  <si>
    <t>Θ878</t>
  </si>
  <si>
    <t>Θ879</t>
  </si>
  <si>
    <t>Φωτιστικό σώμα κρυφού φωτισμού, μήκους περίπου 3.5m.</t>
  </si>
  <si>
    <t>Θ880</t>
  </si>
  <si>
    <t>Θ881</t>
  </si>
  <si>
    <t>Θ882</t>
  </si>
  <si>
    <t>Θ883</t>
  </si>
  <si>
    <t>Θ884</t>
  </si>
  <si>
    <t>Θ885</t>
  </si>
  <si>
    <t>Φωτιστικό σώμα ψευδοροφής, στεγανό, μετά των λαμπτήρων PL 2x18W.</t>
  </si>
  <si>
    <t>Θ886</t>
  </si>
  <si>
    <t>Θ887</t>
  </si>
  <si>
    <t>Θ888</t>
  </si>
  <si>
    <t>Θ890</t>
  </si>
  <si>
    <t>Θ891</t>
  </si>
  <si>
    <t>Θ892</t>
  </si>
  <si>
    <t>Θ893</t>
  </si>
  <si>
    <t>Θ894</t>
  </si>
  <si>
    <t>Θ895</t>
  </si>
  <si>
    <t>Θ982</t>
  </si>
  <si>
    <t>Σημείο ρευματοδότου μονοφασικού, με καλώδιο AO5VV-(U,R) ή J1VV(U,R,S) διατομής 3x2.5MM2, μέσου μήκους γραμμών 15 Μ.</t>
  </si>
  <si>
    <t>Θ983</t>
  </si>
  <si>
    <t>Θ984</t>
  </si>
  <si>
    <t>Θ985</t>
  </si>
  <si>
    <t>Θ986</t>
  </si>
  <si>
    <t>Θ987</t>
  </si>
  <si>
    <t>Θ988</t>
  </si>
  <si>
    <t>Σημείο τροφοδοσίας ηλεκτρικής συσκευής, με καλώδιο AO5VV-(U,R) ή J1VV(U,R,S) διατομής 3x2.5MM2 ή 3χ1.5ΜΜ2, μέσου μήκους γραμμών 25 Μ.</t>
  </si>
  <si>
    <t>Θ989</t>
  </si>
  <si>
    <t>Θ990</t>
  </si>
  <si>
    <t>Θ991</t>
  </si>
  <si>
    <t>Θ992</t>
  </si>
  <si>
    <t>Σημείο τροφοδοσίας ηλεκτρικής συσκευής, με καλώδιο AO5VV-(U,R) ή J1VV(U,R,S) διατομής 3x4MM2 ή 3χ6ΜΜ2, μέσου μήκους γραμμών 15 Μ.</t>
  </si>
  <si>
    <t>Θ993</t>
  </si>
  <si>
    <t>Θ994</t>
  </si>
  <si>
    <t>Θ995</t>
  </si>
  <si>
    <t>Σημείο τροφοδοσίας ηλεκτρικής συσκευής, με καλώδιο AO5VV-(U,R) ή J1VV(U,R,S) διατομής 4x2.5MM2 ή 5x2.5MM2, μέσου μήκους γραμμών 10 Μ.</t>
  </si>
  <si>
    <t>Θ996</t>
  </si>
  <si>
    <t>Θ997</t>
  </si>
  <si>
    <t>Θ998</t>
  </si>
  <si>
    <t>Θ999</t>
  </si>
  <si>
    <t>Σημείο τροφοδοσίας ηλεκτρικής συσκευής, με καλώδιο AO5VV-(U,R) ή J1VV(U,R,S) διατομής 4x2.5MM2 ή 5x2.5MM2, μέσου μήκους γραμμών 35 Μ.</t>
  </si>
  <si>
    <t>Θ1000</t>
  </si>
  <si>
    <t>Θ1001</t>
  </si>
  <si>
    <t>Θ1002</t>
  </si>
  <si>
    <t>Θ1003</t>
  </si>
  <si>
    <t>Σημείο τροφοδοσίας ηλεκτρικής συσκευής, με καλώδιο AO5VV-(U,R) ή J1VV(U,R,S) διατομής 5x4MM2 ή 4χ4ΜΜ2, μέσου μήκους γραμμών 25 Μ.</t>
  </si>
  <si>
    <t>Θ1004</t>
  </si>
  <si>
    <t>Θ1005</t>
  </si>
  <si>
    <t>Θ1048</t>
  </si>
  <si>
    <t>Θ1050</t>
  </si>
  <si>
    <t>Θ1051</t>
  </si>
  <si>
    <t>Θ1061</t>
  </si>
  <si>
    <t>Θ1066</t>
  </si>
  <si>
    <t>Αποξήλωση και αναδιαμόρφωση εγκατάστασης ισχυρών και ασθενών ρευμάτων, στο υφιστάμενο τμήμα του αεροδρομίου.</t>
  </si>
  <si>
    <t>Θ534</t>
  </si>
  <si>
    <t>Θ535</t>
  </si>
  <si>
    <t>Θ570</t>
  </si>
  <si>
    <t>Θ607</t>
  </si>
  <si>
    <t>Θ613</t>
  </si>
  <si>
    <t>Θ616</t>
  </si>
  <si>
    <t>Θ942</t>
  </si>
  <si>
    <t>Θ943</t>
  </si>
  <si>
    <t>Θ944</t>
  </si>
  <si>
    <t>Θ945</t>
  </si>
  <si>
    <t>Θ946</t>
  </si>
  <si>
    <t>Επαναληπτικός πίνακας αναγγελιών, ηλεκτρονικός.</t>
  </si>
  <si>
    <t>Θ947</t>
  </si>
  <si>
    <t>Θ948</t>
  </si>
  <si>
    <t>Θ949</t>
  </si>
  <si>
    <t>Θ950</t>
  </si>
  <si>
    <t>Θ951</t>
  </si>
  <si>
    <t>Θ952</t>
  </si>
  <si>
    <t>Κομβίο χειροκίνητου συναγερμού πυρανίχνευσης, διευθυνσιοδοτούμενου τύπου.</t>
  </si>
  <si>
    <t>Θ953</t>
  </si>
  <si>
    <t>Θ954</t>
  </si>
  <si>
    <t>Θ955</t>
  </si>
  <si>
    <t>Θ956</t>
  </si>
  <si>
    <t>Θ957</t>
  </si>
  <si>
    <t>Θ958</t>
  </si>
  <si>
    <t>Θ959</t>
  </si>
  <si>
    <t>Θ960</t>
  </si>
  <si>
    <t>Θ961</t>
  </si>
  <si>
    <t>Κομβίο συγκράτησης διαδικασίας αυτόματης κατάσβεσης πυρκαγιάς με FM200, CΟ2 κλπ.</t>
  </si>
  <si>
    <t>Θ962</t>
  </si>
  <si>
    <t>Θ963</t>
  </si>
  <si>
    <t>Θ964</t>
  </si>
  <si>
    <t>Θ965</t>
  </si>
  <si>
    <t>Θ973</t>
  </si>
  <si>
    <t>Θ543</t>
  </si>
  <si>
    <t>Θ546</t>
  </si>
  <si>
    <t>Θ547</t>
  </si>
  <si>
    <t>Σχάρα καλωδίων βαρέως τύπου, από διάτρητη γαλβανισμένη λαμαρίνα εσχαρών, πάχους ελάσματος 1.5mm, ύψους 30mm &amp; πλάτους 200mm.</t>
  </si>
  <si>
    <t>Θ548</t>
  </si>
  <si>
    <t>Θ549</t>
  </si>
  <si>
    <t>Θ550</t>
  </si>
  <si>
    <t>Θ614</t>
  </si>
  <si>
    <t>Θ615</t>
  </si>
  <si>
    <t>Θ919</t>
  </si>
  <si>
    <t>Θ920</t>
  </si>
  <si>
    <t>Θ921</t>
  </si>
  <si>
    <t>Θ922</t>
  </si>
  <si>
    <t>Κατανεμητής φωνής - δεδομένων (DATA), βυσματικού τύπου, σύμφωνα με το διεθνές πρότυπο ΕΙΑ/ΤΙΑ 568 κατηγορία 6, Κ-Τ/D-3.</t>
  </si>
  <si>
    <t>Θ923</t>
  </si>
  <si>
    <t>Θ924</t>
  </si>
  <si>
    <t>Θ925</t>
  </si>
  <si>
    <t>Θ926</t>
  </si>
  <si>
    <t>Κατανεμητής φωνής - δεδομένων (DATA), βυσματικού τύπου, σύμφωνα με το διεθνές πρότυπο ΕΙΑ/ΤΙΑ 568 κατηγορία 6, Κ-Τ/D-7.</t>
  </si>
  <si>
    <t>Θ927</t>
  </si>
  <si>
    <t>Θ928</t>
  </si>
  <si>
    <t>Θ929</t>
  </si>
  <si>
    <t>Κατανεμητής φωνής - δεδομένων (DATA), βυσματικού τύπου, σύμφωνα με το διεθνές πρότυπο ΕΙΑ/ΤΙΑ 568 κατηγορία 6, Κ-Τ/D-11.</t>
  </si>
  <si>
    <t>Θ930</t>
  </si>
  <si>
    <t>Θ931</t>
  </si>
  <si>
    <t>Θ932</t>
  </si>
  <si>
    <t>Θ933</t>
  </si>
  <si>
    <t>Θ934</t>
  </si>
  <si>
    <t>Κατανεμητής φωνής - δεδομένων (DATA), βυσματικού τύπου, σύμφωνα με το διεθνές πρότυπο ΕΙΑ/ΤΙΑ 568 κατηγορία 6, Πύργου ελέγχου Κ-Τ/D-2.</t>
  </si>
  <si>
    <t>Θ935</t>
  </si>
  <si>
    <t>Θ936</t>
  </si>
  <si>
    <t>Θ937</t>
  </si>
  <si>
    <t>Θ938</t>
  </si>
  <si>
    <t>Aυτόματο ψηφιακό τηλεφωνικό κέντρο, συμβατό με EURO-ISDN, δυνατότητας εξωτερικών διεπιλογικών γραμμών ΟΤΕ / εσωτερικών συνδομητικών συνδέσεων 10/100.</t>
  </si>
  <si>
    <t>Θ939</t>
  </si>
  <si>
    <t>Θ940</t>
  </si>
  <si>
    <t>Θ941</t>
  </si>
  <si>
    <t>Θ1052</t>
  </si>
  <si>
    <t>Αναλογική τηλεφωνική συσκευή απλή, επιτραπέζια ή επίτοιχη, τονική/παλμική, με πλήκτρα.</t>
  </si>
  <si>
    <t>Θ1095</t>
  </si>
  <si>
    <t>Θ1096</t>
  </si>
  <si>
    <t>Θ1097</t>
  </si>
  <si>
    <t>Θ606</t>
  </si>
  <si>
    <t>Θ609</t>
  </si>
  <si>
    <t>Θ901</t>
  </si>
  <si>
    <t>Θ902</t>
  </si>
  <si>
    <t>Ψηφιακό κέντρο συστήματος ανακοινώσεων, ελέγχου και διαχείρισης μεγαφωνικών ζωνών και ηχητικών σημάτων, αεροσταθμού.</t>
  </si>
  <si>
    <t>Θ903</t>
  </si>
  <si>
    <t>Θ904</t>
  </si>
  <si>
    <t>Θ905</t>
  </si>
  <si>
    <t>Θ906</t>
  </si>
  <si>
    <t>Θ907</t>
  </si>
  <si>
    <t>Θ908</t>
  </si>
  <si>
    <t>Θ909</t>
  </si>
  <si>
    <t>Μεγάφωνο οροφής, ισχύος 10W RMS.</t>
  </si>
  <si>
    <t>Θ910</t>
  </si>
  <si>
    <t>Θ911</t>
  </si>
  <si>
    <t>Θ912</t>
  </si>
  <si>
    <t>Θ913</t>
  </si>
  <si>
    <t>Θ914</t>
  </si>
  <si>
    <t>Θ608</t>
  </si>
  <si>
    <t>Θ972</t>
  </si>
  <si>
    <t>Θ974</t>
  </si>
  <si>
    <t>Θ975</t>
  </si>
  <si>
    <t>Θ976</t>
  </si>
  <si>
    <t>Θ977</t>
  </si>
  <si>
    <t>Θ978</t>
  </si>
  <si>
    <t>Θ619</t>
  </si>
  <si>
    <t>Θ966</t>
  </si>
  <si>
    <t>Θ967</t>
  </si>
  <si>
    <t>Θ968</t>
  </si>
  <si>
    <t>Θ969</t>
  </si>
  <si>
    <t>Θ970</t>
  </si>
  <si>
    <t>Θ971</t>
  </si>
  <si>
    <t>Θ571</t>
  </si>
  <si>
    <t>Θ979</t>
  </si>
  <si>
    <t>Θ980</t>
  </si>
  <si>
    <t>Θ981</t>
  </si>
  <si>
    <t>Θ612</t>
  </si>
  <si>
    <t>Θ916</t>
  </si>
  <si>
    <t>Θ917</t>
  </si>
  <si>
    <t>Θ918</t>
  </si>
  <si>
    <t>Θ617</t>
  </si>
  <si>
    <t>Θ618</t>
  </si>
  <si>
    <t>Θ896</t>
  </si>
  <si>
    <t>Θ897</t>
  </si>
  <si>
    <t>Διαχωρηστής (splitter) σήματος ραδιοφώνου &amp; τηλεόρασης, μίας εισόδου και έως τεσσάρων εξόδων προς τερματικές λήψεις.</t>
  </si>
  <si>
    <t>Θ898</t>
  </si>
  <si>
    <t>Θ899</t>
  </si>
  <si>
    <t>Θ900</t>
  </si>
  <si>
    <t>Θ1068</t>
  </si>
  <si>
    <t>Θ1070</t>
  </si>
  <si>
    <t>Θ1071</t>
  </si>
  <si>
    <t>Θ1072</t>
  </si>
  <si>
    <t>Θ1073</t>
  </si>
  <si>
    <t>Θ1074</t>
  </si>
  <si>
    <t>Θ1075</t>
  </si>
  <si>
    <t>Θ1076</t>
  </si>
  <si>
    <t>Θ1077</t>
  </si>
  <si>
    <t>Θ1078</t>
  </si>
  <si>
    <t>Θ1079</t>
  </si>
  <si>
    <t>Σφικτήρας "Τ" και διασταυρώσεως, χάλκινος, κατάλληλος για σύνδεση ταινιών 40/40mm, εντός και εκτός του εδάφους, σύμφωνα με το πρότυπο ΕΛΟΤ-ΕΝ 50164-1, ενδεικτικού τύπου ΕΛΕΜΚΟ 6224040 ή ισοδύναμου.</t>
  </si>
  <si>
    <t>Θ1080</t>
  </si>
  <si>
    <t>Θ1081</t>
  </si>
  <si>
    <t>Θ1082</t>
  </si>
  <si>
    <t>Θ1083</t>
  </si>
  <si>
    <t>Σφικτήρας "Τ" και διασταυρώσεως, χάλκινος, κατάλληλος για σύνδεση αγωγών Φ8-10mm με ταινία πλάτους έως 40mm, εντός και εκτός του εδάφους, σύμφωνα με το πρότυπο ΕΛΟΤ-ΕΝ 50164-1, ενδεικτικού τύπου ΕΛΕΜΚΟ 6228040 ή ισοδύναμου.</t>
  </si>
  <si>
    <t>Θ1084</t>
  </si>
  <si>
    <t>Θ1085</t>
  </si>
  <si>
    <t>Εξάρτημα απορρόφησης συστολών - διαστολών, χαλύβδινο, θερμά επιψευδαργυρωμένο, σύμφωνα με το πρότυπο ΕΛΟΤ-ΕΝ 50164-1, ενδεικτικού τύπου ΕΛΕΜΚΟ 6401300 ή ισοδύναμου.</t>
  </si>
  <si>
    <t>Θ1086</t>
  </si>
  <si>
    <t>Θ1087</t>
  </si>
  <si>
    <t>Θ1088</t>
  </si>
  <si>
    <t>Χαλύβδινη θερμά επιψευδαργυρωμένη ταινία με πάχος επικάλυψης 500gr/m2, κατάλληλη για χρήση σε περιμετρική και θεμελιακή γείωση, σύμφωνα με το πρότυπο ΕΛΟΤ-ΕΝ 50164-2, ενδεικτικού τύπου ΕΛΕΜΚΟ 6401140 ή ισοδυνάμου, διαστάσεων 40χ4ΜΜ.</t>
  </si>
  <si>
    <t>Θ1089</t>
  </si>
  <si>
    <t>Θ1090</t>
  </si>
  <si>
    <t>Θ1091</t>
  </si>
  <si>
    <t>Θ1092</t>
  </si>
  <si>
    <t>Θ1098</t>
  </si>
  <si>
    <t>Θ1008</t>
  </si>
  <si>
    <t>Θ1009</t>
  </si>
  <si>
    <t>Θ1010</t>
  </si>
  <si>
    <t>Θ1011</t>
  </si>
  <si>
    <t>Θ1012</t>
  </si>
  <si>
    <t>Θ1013</t>
  </si>
  <si>
    <t>Θ1014</t>
  </si>
  <si>
    <t>Θ1015</t>
  </si>
  <si>
    <t>Ανελκυστήρας ατόμων, υδραυλικός, κτιρίου ΑΕΡΟΣΤΑΘΜΟΥ, (ΑΝ-7).</t>
  </si>
  <si>
    <t>Θ1016</t>
  </si>
  <si>
    <t>Θ1017</t>
  </si>
  <si>
    <t>Θ1018</t>
  </si>
  <si>
    <t>Θ1019</t>
  </si>
  <si>
    <t>Θ1020</t>
  </si>
  <si>
    <t>Θ1021</t>
  </si>
  <si>
    <t>Θ075</t>
  </si>
  <si>
    <t>Θ540</t>
  </si>
  <si>
    <t>Θ565</t>
  </si>
  <si>
    <t>Θ566</t>
  </si>
  <si>
    <t>Θ568</t>
  </si>
  <si>
    <t>Θ610</t>
  </si>
  <si>
    <t>Θ611</t>
  </si>
  <si>
    <t>Θ829</t>
  </si>
  <si>
    <t>Θ830</t>
  </si>
  <si>
    <t>Θ831</t>
  </si>
  <si>
    <t>Aυτόματος τριπολικός διακόπτης ισχύος, κλειστού τύπου (MCCB), με ρυθμιζόμενα θερμικά πηνία υπερέντασης και σταθερά μαγνητικά, ονομαστικής έντασης 125 έως 160 A.</t>
  </si>
  <si>
    <t>Θ832</t>
  </si>
  <si>
    <t>Θ833</t>
  </si>
  <si>
    <t>Θ834</t>
  </si>
  <si>
    <t>Aυτόματος τριπολικός διακόπτης ισχύος, ανοικτού τύπου, με ρυθμιζόμενα θερμικά πηνία υπερέντασης και σταθερά μαγνητικά, με ηλεκτροκινητήρα, ονομαστικής έντασης 1250 A.</t>
  </si>
  <si>
    <t>Θ835</t>
  </si>
  <si>
    <t>Θ836</t>
  </si>
  <si>
    <t>Θ837</t>
  </si>
  <si>
    <t>Θ838</t>
  </si>
  <si>
    <t>Θ839</t>
  </si>
  <si>
    <t>Ερμάριο βελτίωσης συντελεστού ισχύος, ονομαστικής τάσης 400 V, 50 περιόδων ανά δευτερόλεπτο, προστασίας ΙΡ 31, τριφασικής λειτουργίας, με πυκνωτές σε 8 βαθμίδες των 20KVAR, συνολικής ισχύος 160 ΚVAR.</t>
  </si>
  <si>
    <t>Θ840</t>
  </si>
  <si>
    <t>Θ841</t>
  </si>
  <si>
    <t>Θ842</t>
  </si>
  <si>
    <t>Θ843</t>
  </si>
  <si>
    <t>Εφεδρικό ηλεκτροπαραγωγό ζεύγος, τριφασικού εναλλασσόμενου ρεύματος, τάσης 230/400 V, 50 περιόδων, ισχύος 1250 ΚVΑ.</t>
  </si>
  <si>
    <t>Θ844</t>
  </si>
  <si>
    <t>Θ845</t>
  </si>
  <si>
    <t>Θ846</t>
  </si>
  <si>
    <t>Θ847</t>
  </si>
  <si>
    <t>Θ848</t>
  </si>
  <si>
    <t>Θ849</t>
  </si>
  <si>
    <t>Πεδίο αυτόματης μεταγωγής πηγής τροφοδοσίας (ΔΕΗ, Ηλεκτροπαραγωγό Ζεύγος), με δύο τετραπολικούς αυτόματους διακόπτες εντάσεως 1000Α.</t>
  </si>
  <si>
    <t>Θ850</t>
  </si>
  <si>
    <t>Θ856</t>
  </si>
  <si>
    <t>Θ1006</t>
  </si>
  <si>
    <t>Θ1067</t>
  </si>
  <si>
    <t>Θ1069</t>
  </si>
  <si>
    <t>Θ1024</t>
  </si>
  <si>
    <t>Θ1025</t>
  </si>
  <si>
    <t>Θ1026</t>
  </si>
  <si>
    <t>Θ1027</t>
  </si>
  <si>
    <t>Θ1030</t>
  </si>
  <si>
    <t>Θ1031</t>
  </si>
  <si>
    <t>Θ1032</t>
  </si>
  <si>
    <t>Μεταφορική ταινία διακίνησης αποσκευών αναχωρήσεων δεξιού τμήματος.</t>
  </si>
  <si>
    <t>Θ1033</t>
  </si>
  <si>
    <t>Θ1034</t>
  </si>
  <si>
    <t>Θ1035</t>
  </si>
  <si>
    <t>Θ1036</t>
  </si>
  <si>
    <t>Θ1037</t>
  </si>
  <si>
    <t>Θ1038</t>
  </si>
  <si>
    <t>Θ1039</t>
  </si>
  <si>
    <t>Θ1040</t>
  </si>
  <si>
    <t>Σύστημα εποπτικού ελέγχου λειτουργίας μεταφορικών ταινιών (SCADA SYSTEM).</t>
  </si>
  <si>
    <t>Θ1041</t>
  </si>
  <si>
    <t>Θ1042</t>
  </si>
  <si>
    <t>Θ1043</t>
  </si>
  <si>
    <t>Θ1044</t>
  </si>
  <si>
    <t>Θ1045</t>
  </si>
  <si>
    <t>Θ1007</t>
  </si>
  <si>
    <t>Θ1028</t>
  </si>
  <si>
    <t>Θ1029</t>
  </si>
  <si>
    <t>Θ1022</t>
  </si>
  <si>
    <t>Θ1023</t>
  </si>
  <si>
    <t>Θ111</t>
  </si>
  <si>
    <t>Φρεάτιο προστασίας βανών, διαστάσεων περίπου 30x30cm, βάθος έως 0.5Μ.</t>
  </si>
  <si>
    <t>Θ112</t>
  </si>
  <si>
    <t>Θ62</t>
  </si>
  <si>
    <t>Θ63</t>
  </si>
  <si>
    <t>Θ64</t>
  </si>
  <si>
    <t>Θ56</t>
  </si>
  <si>
    <t>Πλαστικός σωλήνας αποχέτευσης από σκληρό P.V.C. σειράς 41, (ΕΛΟΤ 476), διαμέτρου 355 ΜΜ.</t>
  </si>
  <si>
    <t>Θ57</t>
  </si>
  <si>
    <t>Θ58</t>
  </si>
  <si>
    <t>Θ59</t>
  </si>
  <si>
    <t>Θ87</t>
  </si>
  <si>
    <t>Θ89</t>
  </si>
  <si>
    <t>Φρεάτιο επίσκεψης δικτύων αποχέτευσης (ακαθάρτων ή ομβρίων) από σκυρόδεμα, διαστάσεων 50x60cm, βάθος έως 1.0Μ.</t>
  </si>
  <si>
    <t>Θ92</t>
  </si>
  <si>
    <t>Θ93</t>
  </si>
  <si>
    <t>Θ94</t>
  </si>
  <si>
    <t>Θ95</t>
  </si>
  <si>
    <t>Φρεάτιο επίσκεψης δικτύων αποχέτευσης (ακαθάρτων ή ομβρίων) από σκυρόδεμα, διαστάσεων 100x100cm, βάθος έως 1.0Μ.</t>
  </si>
  <si>
    <t>Θ97</t>
  </si>
  <si>
    <t>Θ98</t>
  </si>
  <si>
    <t>Φρεάτιο επίσκεψης δικτύων αποχέτευσης (ακαθάρτων ή ομβρίων) από σκυρόδεμα, διαστάσεων 90x100cm, βάθος έως 1.5Μ.</t>
  </si>
  <si>
    <t>Θ101</t>
  </si>
  <si>
    <t>Θ102</t>
  </si>
  <si>
    <t>Θ103</t>
  </si>
  <si>
    <t>Θ104</t>
  </si>
  <si>
    <t>Φρεάτιο επίσκεψης δικτύων αποχέτευσης (ακαθάρτων ή ομβρίων) από σκυρόδεμα, δύο στομίων, διαστάσεων 2χ(60x90cm), βάθος έως 1.0Μ.</t>
  </si>
  <si>
    <t>Θ105</t>
  </si>
  <si>
    <t>Θ106</t>
  </si>
  <si>
    <t>Θ107</t>
  </si>
  <si>
    <t>Θ108</t>
  </si>
  <si>
    <t>Θ109</t>
  </si>
  <si>
    <t>Φρεάτιο τοποθέτησης αντλιών λυμάτων ή ακαθάρτων, από σκυρόδεμα, διαστάσεων 150x150cm, βάθος έως 1.5Μ.</t>
  </si>
  <si>
    <t>Θ113</t>
  </si>
  <si>
    <t>Θ118</t>
  </si>
  <si>
    <t>Πλήρης κατασκευή ενός προκατασκευασμένου απορροφητικού βόθρου, διαμέτρου 2.5 Μ και βάθους 3.0 Μ.</t>
  </si>
  <si>
    <t>Θ1</t>
  </si>
  <si>
    <t>Θ569</t>
  </si>
  <si>
    <t>Θ572</t>
  </si>
  <si>
    <t>Θ573</t>
  </si>
  <si>
    <t>Θ574</t>
  </si>
  <si>
    <t>Θ575</t>
  </si>
  <si>
    <t>Θ889</t>
  </si>
  <si>
    <t>Θ1046</t>
  </si>
  <si>
    <t>Θ1047</t>
  </si>
  <si>
    <t>Θ1049</t>
  </si>
  <si>
    <t>Πλαστικός σωλήνας από σκληρό PVC, για τη διέλευση καλωδίων, πίεσης λειτουργίας για 20οC 6.0 ΑΤΜ, διαμέτρου 100 ΜΜ.</t>
  </si>
  <si>
    <t>Θ1053</t>
  </si>
  <si>
    <t>Θ1054</t>
  </si>
  <si>
    <t>Σιδηροϊστός τηλεσκοπικός, μήκους 9 Μ.</t>
  </si>
  <si>
    <t>Θ1055</t>
  </si>
  <si>
    <t>Θ1056</t>
  </si>
  <si>
    <t>Θ1057</t>
  </si>
  <si>
    <t>Θ1058</t>
  </si>
  <si>
    <t>Θ1059</t>
  </si>
  <si>
    <t>Θ1060</t>
  </si>
  <si>
    <t>Θ915</t>
  </si>
  <si>
    <t>Θ9</t>
  </si>
  <si>
    <t>Θ10</t>
  </si>
  <si>
    <t>Θ4</t>
  </si>
  <si>
    <t>Θ1107</t>
  </si>
  <si>
    <t>Θ1108</t>
  </si>
  <si>
    <t>Θ5</t>
  </si>
  <si>
    <t>Θ6</t>
  </si>
  <si>
    <t>Θ7</t>
  </si>
  <si>
    <t>Θ8</t>
  </si>
  <si>
    <t>Θ533</t>
  </si>
  <si>
    <t>Θ542</t>
  </si>
  <si>
    <t>Θ1099</t>
  </si>
  <si>
    <t>Θ1100</t>
  </si>
  <si>
    <t>Θ1101</t>
  </si>
  <si>
    <t>Θ1102</t>
  </si>
  <si>
    <t>Θ1103</t>
  </si>
  <si>
    <t>Θ1104</t>
  </si>
  <si>
    <t>Θ1105</t>
  </si>
  <si>
    <t>Θ1106</t>
  </si>
  <si>
    <t>Θ205</t>
  </si>
  <si>
    <t>ΝΟΤΙΟΥ  ΕΛΛΑΔΟΣ</t>
  </si>
  <si>
    <t xml:space="preserve">ΓΓΔΕ/ΕΥΔΕ ΑΕΡΟΔΡΟΜΙΩΝ  </t>
  </si>
  <si>
    <t>ΥΠΟΥΡΓΕΙΟ ΥΠΟΔΟΜΩΝ</t>
  </si>
  <si>
    <t>ΜΕΤΑΦΟΡΩΝ &amp; ΔΙΚΤΥΩΝ</t>
  </si>
  <si>
    <t>ΕΛΕΓΧΘΗΚΕ</t>
  </si>
  <si>
    <t>ΟΙ ΜΗΧΑΝΙΚΟΙ</t>
  </si>
  <si>
    <t>Ο ΠΡΟΙΣΤΑΜΕΝΟΣ</t>
  </si>
  <si>
    <t>ΤΜΗΜΑΤΟΣ ΜΕΛΕΤΩΝ</t>
  </si>
  <si>
    <t xml:space="preserve">    Χ. ΠΑΠΑΡΓΥΡΟΠΟΥΛΟΣ</t>
  </si>
  <si>
    <t xml:space="preserve">    Γ. ΑΝΑΓΝΩΣΤΟΠΟΥΛΟΣ</t>
  </si>
  <si>
    <t xml:space="preserve">     Ε. ΦΡΑΓΚΟΥΛΟΠΟΥΛΟΣ</t>
  </si>
  <si>
    <t xml:space="preserve">       Μ. ΧΑΪΚΑΛΗ</t>
  </si>
  <si>
    <t xml:space="preserve">       Δ. ΦΩΚΑ</t>
  </si>
  <si>
    <t>Ν. ΜΑΡΚΟΥ</t>
  </si>
  <si>
    <t>ΕΓΚΡΙΘΗΚΕ</t>
  </si>
  <si>
    <t>Ο ΔΙΕΥΘΥΝΤΗΣ</t>
  </si>
  <si>
    <t>ΕΥΔΕ Α/Δ Ν. ΕΛΛΑΔΟΣ</t>
  </si>
  <si>
    <t>Υπουργείου Υποδομών Μεταφορών &amp; Δικτύων/ΓΓΔΕ/ΕΥΔΕ Α/Δ Ν. ΕΛΛΑΔΟΣ</t>
  </si>
  <si>
    <t>Κ. ΒΑΛΑΒΑΝΗΣ</t>
  </si>
  <si>
    <t xml:space="preserve">Αποξήλωση υφιστάμενου ασφαλτοτάπητα </t>
  </si>
  <si>
    <t>Επίχωση με  προϊόντα εκσκαφών, εκβραχισμών ή κατεδαφίσεων</t>
  </si>
  <si>
    <t>Κουτί διακλάδωσης ορατό ή εντοιχισμένο, πλαστικό, για σωλήνα (CONFLEX ή CONDUR ή ισοδύναμων), διαστάσεων 62χ62χ34 mm.</t>
  </si>
  <si>
    <t>Κουτί διακλάδωσης ορατό ή εντοιχισμένο, πλαστικό, για σωλήνα CONFLEX ή CONDUR, διαστάσεων 62χ62χ34 mm.</t>
  </si>
  <si>
    <t>Κουτί διακλάδωσης ορατό ή εντοιχισμένο, πλαστικό, για σωλήνα( CONFLEX ή CONDUR ή ισοδύναμων), διαστάσεων 62χ62χ34 mm.</t>
  </si>
  <si>
    <t xml:space="preserve">      Πολ. Μηχ. με Δ' β.</t>
  </si>
  <si>
    <t xml:space="preserve">      Ηλ. Μηχ. με Β' β.</t>
  </si>
  <si>
    <t xml:space="preserve">  Μηχ/γος Μηχ. με ΣΑΧ με Δ' β.</t>
  </si>
  <si>
    <t xml:space="preserve">     Αρχ. Μηχ. με Β' β.</t>
  </si>
  <si>
    <t xml:space="preserve">   Πολ. Μηχ. με Ε' β.</t>
  </si>
  <si>
    <t>Αρχ. Μηχ. με Β' β.</t>
  </si>
  <si>
    <t>Πολ. Μηχ. με Β' β.</t>
  </si>
  <si>
    <t xml:space="preserve">Με την αρ. πρωτ. οικ. 274/α/45/24-2-2012 απόφαση/        </t>
  </si>
  <si>
    <t>Πλαστικός σωλήνας από σκληρό P.V.C., με σπείρωμα, για δίκτυα ύδρευσης και αποχέτευση συμπυκνωμάτων, πίεσης λειτουργίας για 20°C 16 AΤΜ, διαμέτρου 40 ΜΜ.</t>
  </si>
</sst>
</file>

<file path=xl/styles.xml><?xml version="1.0" encoding="utf-8"?>
<styleSheet xmlns="http://schemas.openxmlformats.org/spreadsheetml/2006/main">
  <numFmts count="1">
    <numFmt numFmtId="44" formatCode="_-* #,##0.00\ &quot;€&quot;_-;\-* #,##0.00\ &quot;€&quot;_-;_-* &quot;-&quot;??\ &quot;€&quot;_-;_-@_-"/>
  </numFmts>
  <fonts count="20">
    <font>
      <sz val="10"/>
      <name val="Arial Greek"/>
      <charset val="161"/>
    </font>
    <font>
      <sz val="10"/>
      <name val="Arial Greek"/>
      <charset val="161"/>
    </font>
    <font>
      <sz val="8"/>
      <name val="Arial Greek"/>
      <charset val="161"/>
    </font>
    <font>
      <sz val="10"/>
      <name val="Arial"/>
      <family val="2"/>
      <charset val="161"/>
    </font>
    <font>
      <b/>
      <sz val="10"/>
      <name val="Arial"/>
      <family val="2"/>
      <charset val="161"/>
    </font>
    <font>
      <b/>
      <sz val="10"/>
      <name val="Arial Greek"/>
      <family val="2"/>
      <charset val="161"/>
    </font>
    <font>
      <sz val="10"/>
      <name val="Arial Greek"/>
      <charset val="161"/>
    </font>
    <font>
      <b/>
      <sz val="9"/>
      <name val="Arial Greek"/>
      <family val="2"/>
      <charset val="161"/>
    </font>
    <font>
      <sz val="9"/>
      <name val="Times New Roman"/>
      <family val="1"/>
      <charset val="161"/>
    </font>
    <font>
      <b/>
      <sz val="9"/>
      <name val="Arial"/>
      <family val="2"/>
      <charset val="161"/>
    </font>
    <font>
      <sz val="9"/>
      <name val="Arial Greek"/>
      <family val="2"/>
      <charset val="161"/>
    </font>
    <font>
      <sz val="9"/>
      <name val="Arial"/>
      <family val="2"/>
      <charset val="161"/>
    </font>
    <font>
      <b/>
      <sz val="9"/>
      <name val="Arial Greek"/>
      <charset val="161"/>
    </font>
    <font>
      <b/>
      <u/>
      <sz val="10"/>
      <name val="Arial"/>
      <family val="2"/>
      <charset val="161"/>
    </font>
    <font>
      <u/>
      <sz val="10"/>
      <name val="Arial Greek"/>
      <charset val="161"/>
    </font>
    <font>
      <sz val="10"/>
      <color rgb="FFFF0000"/>
      <name val="Arial"/>
      <family val="2"/>
      <charset val="161"/>
    </font>
    <font>
      <b/>
      <sz val="10"/>
      <name val="Arial Greek"/>
      <charset val="161"/>
    </font>
    <font>
      <sz val="10"/>
      <name val="Arial Greek"/>
      <family val="2"/>
      <charset val="161"/>
    </font>
    <font>
      <b/>
      <sz val="10"/>
      <color indexed="10"/>
      <name val="Arial Greek"/>
      <family val="2"/>
      <charset val="161"/>
    </font>
    <font>
      <sz val="10"/>
      <color indexed="10"/>
      <name val="Arial Greek"/>
      <family val="2"/>
      <charset val="16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8" fillId="0" borderId="0"/>
    <xf numFmtId="9" fontId="1" fillId="0" borderId="0" applyFont="0" applyFill="0" applyBorder="0" applyAlignment="0" applyProtection="0"/>
  </cellStyleXfs>
  <cellXfs count="172">
    <xf numFmtId="0" fontId="0" fillId="0" borderId="0" xfId="0"/>
    <xf numFmtId="0" fontId="3" fillId="0" borderId="0" xfId="0" applyFont="1" applyAlignment="1">
      <alignment horizontal="center" vertical="center"/>
    </xf>
    <xf numFmtId="0" fontId="3" fillId="0" borderId="0" xfId="0" applyFont="1" applyFill="1"/>
    <xf numFmtId="0" fontId="4" fillId="0" borderId="0" xfId="0" applyFont="1" applyFill="1" applyAlignment="1">
      <alignment horizontal="right"/>
    </xf>
    <xf numFmtId="0" fontId="3" fillId="0" borderId="0" xfId="0" applyFont="1" applyFill="1" applyBorder="1" applyAlignment="1">
      <alignment vertical="top"/>
    </xf>
    <xf numFmtId="0" fontId="3" fillId="0" borderId="0" xfId="0" applyFont="1" applyFill="1" applyAlignment="1">
      <alignment horizontal="right" vertical="top" wrapText="1"/>
    </xf>
    <xf numFmtId="0" fontId="3" fillId="0" borderId="0" xfId="0" applyFont="1" applyFill="1" applyAlignment="1">
      <alignment horizontal="right"/>
    </xf>
    <xf numFmtId="0" fontId="4" fillId="0" borderId="1" xfId="0" applyFont="1" applyFill="1" applyBorder="1" applyAlignment="1">
      <alignment horizontal="right" vertical="top"/>
    </xf>
    <xf numFmtId="0" fontId="4" fillId="0" borderId="1" xfId="0" applyFont="1" applyFill="1" applyBorder="1" applyAlignment="1">
      <alignment horizontal="center" vertical="top"/>
    </xf>
    <xf numFmtId="0" fontId="4" fillId="0" borderId="1" xfId="0" applyFont="1" applyFill="1" applyBorder="1" applyAlignment="1">
      <alignment horizontal="left" vertical="top" indent="4"/>
    </xf>
    <xf numFmtId="0" fontId="4" fillId="0" borderId="1" xfId="0" applyFont="1" applyFill="1" applyBorder="1" applyAlignment="1">
      <alignment horizontal="center" vertical="top" wrapText="1"/>
    </xf>
    <xf numFmtId="0" fontId="3" fillId="0" borderId="1" xfId="0" applyFont="1" applyFill="1" applyBorder="1" applyAlignment="1">
      <alignment horizontal="right" vertical="top"/>
    </xf>
    <xf numFmtId="0" fontId="3" fillId="0" borderId="1" xfId="0" applyFont="1" applyFill="1" applyBorder="1" applyAlignment="1">
      <alignment horizontal="center" vertical="top"/>
    </xf>
    <xf numFmtId="0" fontId="3" fillId="0" borderId="1" xfId="0" applyFont="1" applyFill="1" applyBorder="1" applyAlignment="1">
      <alignment horizontal="left" vertical="top" indent="4"/>
    </xf>
    <xf numFmtId="0" fontId="3" fillId="0" borderId="1" xfId="0" applyFont="1" applyFill="1" applyBorder="1" applyAlignment="1">
      <alignment horizontal="left" vertical="top" wrapText="1"/>
    </xf>
    <xf numFmtId="0" fontId="3" fillId="0" borderId="1" xfId="0" applyFont="1" applyFill="1" applyBorder="1" applyAlignment="1">
      <alignment horizontal="left" vertical="top"/>
    </xf>
    <xf numFmtId="0" fontId="4" fillId="0" borderId="1" xfId="0" applyFont="1" applyFill="1" applyBorder="1" applyAlignment="1">
      <alignment horizontal="left" vertical="top"/>
    </xf>
    <xf numFmtId="4" fontId="3" fillId="0" borderId="1" xfId="0" applyNumberFormat="1" applyFont="1" applyFill="1" applyBorder="1" applyAlignment="1">
      <alignment horizontal="right" vertical="top"/>
    </xf>
    <xf numFmtId="4" fontId="4" fillId="0" borderId="1" xfId="0" applyNumberFormat="1" applyFont="1" applyFill="1" applyBorder="1" applyAlignment="1">
      <alignment horizontal="right" vertical="top"/>
    </xf>
    <xf numFmtId="0" fontId="3"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right"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4" fontId="3" fillId="0" borderId="0" xfId="0" applyNumberFormat="1" applyFont="1" applyFill="1" applyAlignment="1">
      <alignment horizontal="center" vertical="center" wrapText="1"/>
    </xf>
    <xf numFmtId="4" fontId="3" fillId="0" borderId="0" xfId="0" applyNumberFormat="1" applyFont="1" applyFill="1" applyAlignment="1">
      <alignment horizontal="right" vertical="center" wrapText="1"/>
    </xf>
    <xf numFmtId="0" fontId="3" fillId="0" borderId="0" xfId="0" applyFont="1" applyFill="1" applyAlignment="1">
      <alignment horizontal="right" vertical="center" wrapText="1"/>
    </xf>
    <xf numFmtId="0" fontId="5" fillId="0" borderId="1" xfId="0" applyFont="1" applyFill="1" applyBorder="1" applyAlignment="1">
      <alignment horizontal="center" vertical="center" wrapText="1"/>
    </xf>
    <xf numFmtId="0" fontId="6" fillId="0" borderId="0" xfId="0" applyFont="1" applyFill="1"/>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4" fontId="7" fillId="0" borderId="0" xfId="2" applyNumberFormat="1" applyFont="1" applyBorder="1" applyAlignment="1"/>
    <xf numFmtId="3" fontId="10" fillId="0" borderId="0" xfId="2" applyNumberFormat="1" applyFont="1" applyBorder="1" applyAlignment="1"/>
    <xf numFmtId="0" fontId="10" fillId="0" borderId="0" xfId="2" applyNumberFormat="1" applyFont="1" applyBorder="1" applyAlignment="1">
      <alignment horizontal="right"/>
    </xf>
    <xf numFmtId="4" fontId="10" fillId="0" borderId="0" xfId="2" applyNumberFormat="1" applyFont="1" applyBorder="1" applyAlignment="1"/>
    <xf numFmtId="4" fontId="10" fillId="0" borderId="0" xfId="1" applyNumberFormat="1" applyFont="1" applyBorder="1" applyAlignment="1"/>
    <xf numFmtId="0" fontId="10" fillId="0" borderId="0" xfId="2" applyNumberFormat="1" applyFont="1" applyBorder="1" applyAlignment="1">
      <alignment horizontal="center"/>
    </xf>
    <xf numFmtId="0" fontId="10" fillId="0" borderId="0" xfId="2" applyNumberFormat="1" applyFont="1" applyBorder="1" applyAlignment="1">
      <alignment horizontal="center" vertical="center"/>
    </xf>
    <xf numFmtId="0" fontId="3" fillId="0" borderId="0" xfId="0" applyFont="1" applyAlignment="1">
      <alignment horizontal="center" vertical="top"/>
    </xf>
    <xf numFmtId="4" fontId="3" fillId="0" borderId="0" xfId="0" applyNumberFormat="1" applyFont="1" applyFill="1" applyBorder="1"/>
    <xf numFmtId="0" fontId="3" fillId="0" borderId="0" xfId="0" applyFont="1" applyFill="1" applyBorder="1"/>
    <xf numFmtId="4" fontId="12" fillId="0" borderId="0" xfId="1" applyNumberFormat="1" applyFont="1" applyBorder="1" applyAlignment="1"/>
    <xf numFmtId="9" fontId="10" fillId="0" borderId="0" xfId="3" applyFont="1" applyBorder="1" applyAlignment="1">
      <alignment horizontal="left"/>
    </xf>
    <xf numFmtId="0" fontId="9" fillId="0" borderId="1" xfId="0" applyFont="1" applyBorder="1" applyAlignment="1">
      <alignment horizontal="center" wrapText="1"/>
    </xf>
    <xf numFmtId="0" fontId="9" fillId="0" borderId="1" xfId="0" applyFont="1" applyBorder="1" applyAlignment="1">
      <alignment wrapText="1"/>
    </xf>
    <xf numFmtId="0" fontId="11" fillId="0" borderId="1" xfId="0" applyFont="1" applyBorder="1" applyAlignment="1">
      <alignment horizontal="center" wrapText="1"/>
    </xf>
    <xf numFmtId="0" fontId="11" fillId="0" borderId="1" xfId="0" applyFont="1" applyBorder="1" applyAlignment="1">
      <alignment wrapText="1"/>
    </xf>
    <xf numFmtId="0" fontId="4" fillId="0" borderId="0" xfId="0" quotePrefix="1" applyNumberFormat="1" applyFont="1" applyFill="1" applyAlignment="1">
      <alignment horizontal="left" vertical="top" wrapText="1"/>
    </xf>
    <xf numFmtId="0" fontId="14" fillId="0" borderId="0" xfId="0" applyFont="1" applyAlignment="1">
      <alignment horizontal="center" wrapText="1"/>
    </xf>
    <xf numFmtId="0" fontId="3" fillId="0" borderId="0" xfId="0" applyFont="1" applyFill="1" applyBorder="1" applyAlignment="1">
      <alignment horizontal="center" vertical="center"/>
    </xf>
    <xf numFmtId="0" fontId="13" fillId="0" borderId="0" xfId="0" applyFont="1" applyFill="1" applyAlignment="1">
      <alignment horizontal="center" vertical="center" wrapText="1"/>
    </xf>
    <xf numFmtId="0" fontId="10" fillId="0" borderId="0" xfId="2" applyNumberFormat="1" applyFont="1" applyBorder="1" applyAlignment="1">
      <alignment horizontal="center" vertical="center" wrapText="1"/>
    </xf>
    <xf numFmtId="0" fontId="4" fillId="0" borderId="0" xfId="0" applyFont="1" applyFill="1" applyAlignment="1">
      <alignment vertical="center"/>
    </xf>
    <xf numFmtId="0" fontId="4" fillId="0" borderId="0" xfId="0" applyFont="1" applyFill="1" applyBorder="1" applyAlignment="1">
      <alignmen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0" applyNumberFormat="1" applyBorder="1" applyAlignment="1">
      <alignment horizontal="center" vertical="center" wrapText="1"/>
    </xf>
    <xf numFmtId="0" fontId="4" fillId="0" borderId="0" xfId="0" applyFont="1" applyAlignment="1">
      <alignment horizontal="center" vertical="top"/>
    </xf>
    <xf numFmtId="0" fontId="3" fillId="0" borderId="1" xfId="0" applyFont="1" applyFill="1" applyBorder="1" applyAlignment="1">
      <alignment horizontal="center" vertical="top"/>
    </xf>
    <xf numFmtId="0" fontId="3" fillId="0" borderId="1" xfId="0" applyFont="1" applyFill="1" applyBorder="1" applyAlignment="1">
      <alignment horizontal="left" vertical="top" indent="1"/>
    </xf>
    <xf numFmtId="0" fontId="3" fillId="0" borderId="1" xfId="0" applyFont="1" applyFill="1" applyBorder="1" applyAlignment="1">
      <alignment horizontal="right" vertical="top"/>
    </xf>
    <xf numFmtId="4" fontId="3" fillId="0" borderId="1" xfId="0" applyNumberFormat="1" applyFont="1" applyFill="1" applyBorder="1" applyAlignment="1">
      <alignment horizontal="right" vertical="top"/>
    </xf>
    <xf numFmtId="0" fontId="4" fillId="0" borderId="1" xfId="0" applyFont="1" applyFill="1" applyBorder="1" applyAlignment="1">
      <alignment horizontal="left" vertical="top" wrapText="1"/>
    </xf>
    <xf numFmtId="0" fontId="0" fillId="0" borderId="1" xfId="0" applyFill="1" applyBorder="1" applyAlignment="1">
      <alignment horizontal="center"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xf>
    <xf numFmtId="0" fontId="3" fillId="2" borderId="1" xfId="0" applyFont="1" applyFill="1" applyBorder="1" applyAlignment="1">
      <alignment horizontal="right" vertical="top"/>
    </xf>
    <xf numFmtId="4" fontId="3" fillId="2" borderId="1" xfId="0" applyNumberFormat="1" applyFont="1" applyFill="1" applyBorder="1" applyAlignment="1">
      <alignment horizontal="right" vertical="top"/>
    </xf>
    <xf numFmtId="0" fontId="3" fillId="2" borderId="1" xfId="0" applyFont="1" applyFill="1" applyBorder="1" applyAlignment="1">
      <alignment horizontal="center" vertical="center"/>
    </xf>
    <xf numFmtId="0" fontId="3" fillId="2" borderId="0" xfId="0" applyFont="1" applyFill="1"/>
    <xf numFmtId="0" fontId="3" fillId="2" borderId="1" xfId="0" applyFont="1" applyFill="1" applyBorder="1" applyAlignment="1">
      <alignment horizontal="left" vertical="top"/>
    </xf>
    <xf numFmtId="0" fontId="4" fillId="2" borderId="1" xfId="0" applyFont="1" applyFill="1" applyBorder="1" applyAlignment="1">
      <alignment horizontal="left" vertical="top"/>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right" vertical="center" wrapText="1"/>
    </xf>
    <xf numFmtId="0" fontId="3" fillId="2" borderId="1" xfId="0" applyFont="1" applyFill="1" applyBorder="1" applyAlignment="1">
      <alignment horizontal="right" vertical="center" wrapText="1"/>
    </xf>
    <xf numFmtId="4" fontId="15" fillId="0" borderId="1" xfId="0" applyNumberFormat="1" applyFont="1" applyFill="1" applyBorder="1" applyAlignment="1">
      <alignment horizontal="right" vertical="center" wrapText="1"/>
    </xf>
    <xf numFmtId="4" fontId="3" fillId="0" borderId="0" xfId="0" applyNumberFormat="1" applyFont="1" applyAlignment="1">
      <alignment horizontal="center" vertical="top"/>
    </xf>
    <xf numFmtId="0" fontId="16" fillId="0" borderId="1" xfId="0" applyFont="1" applyFill="1" applyBorder="1" applyAlignment="1">
      <alignment horizontal="left" vertical="center" wrapText="1"/>
    </xf>
    <xf numFmtId="4" fontId="5" fillId="0" borderId="1" xfId="0" applyNumberFormat="1" applyFont="1" applyFill="1" applyBorder="1" applyAlignment="1">
      <alignment horizontal="center" vertical="center" wrapText="1"/>
    </xf>
    <xf numFmtId="4" fontId="16" fillId="0" borderId="1"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0" fillId="0" borderId="0" xfId="0" applyAlignment="1">
      <alignment horizontal="left" vertical="top"/>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wrapText="1"/>
    </xf>
    <xf numFmtId="0" fontId="1" fillId="0" borderId="0" xfId="0" applyFont="1" applyFill="1"/>
    <xf numFmtId="0" fontId="0" fillId="0" borderId="1" xfId="0" applyFill="1" applyBorder="1" applyAlignment="1">
      <alignment horizontal="lef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3" fillId="0" borderId="1" xfId="0" applyFont="1" applyFill="1" applyBorder="1"/>
    <xf numFmtId="4" fontId="16" fillId="0" borderId="1" xfId="2" applyNumberFormat="1" applyFont="1" applyBorder="1" applyAlignment="1">
      <alignment horizontal="left" vertical="center"/>
    </xf>
    <xf numFmtId="4" fontId="1" fillId="0" borderId="1" xfId="2" applyNumberFormat="1" applyFont="1" applyBorder="1" applyAlignment="1">
      <alignment horizontal="left" vertical="center"/>
    </xf>
    <xf numFmtId="4" fontId="1" fillId="0" borderId="1" xfId="2" applyNumberFormat="1" applyFont="1" applyBorder="1" applyAlignment="1">
      <alignment horizontal="center" vertical="center"/>
    </xf>
    <xf numFmtId="4" fontId="5" fillId="0" borderId="1" xfId="1" applyNumberFormat="1" applyFont="1" applyFill="1" applyBorder="1"/>
    <xf numFmtId="4" fontId="17" fillId="0" borderId="1" xfId="1" applyNumberFormat="1" applyFont="1" applyFill="1" applyBorder="1"/>
    <xf numFmtId="4" fontId="17" fillId="0" borderId="1" xfId="1" applyNumberFormat="1" applyFont="1" applyBorder="1" applyAlignment="1"/>
    <xf numFmtId="3" fontId="18" fillId="0" borderId="1" xfId="2" applyNumberFormat="1" applyFont="1" applyBorder="1" applyAlignment="1">
      <alignment horizontal="left"/>
    </xf>
    <xf numFmtId="4" fontId="5" fillId="0" borderId="1" xfId="2" applyNumberFormat="1" applyFont="1" applyBorder="1" applyAlignment="1">
      <alignment horizontal="center"/>
    </xf>
    <xf numFmtId="4" fontId="1" fillId="0" borderId="1" xfId="1" applyNumberFormat="1" applyFont="1" applyBorder="1" applyAlignment="1"/>
    <xf numFmtId="4" fontId="17" fillId="0" borderId="1" xfId="2" applyNumberFormat="1" applyFont="1" applyBorder="1" applyAlignment="1">
      <alignment horizontal="left" vertical="center"/>
    </xf>
    <xf numFmtId="3" fontId="19" fillId="0" borderId="1" xfId="2" applyNumberFormat="1" applyFont="1" applyBorder="1" applyAlignment="1">
      <alignment horizontal="left"/>
    </xf>
    <xf numFmtId="4" fontId="17" fillId="0" borderId="1" xfId="2" applyNumberFormat="1" applyFont="1" applyBorder="1" applyAlignment="1">
      <alignment horizontal="center"/>
    </xf>
    <xf numFmtId="4" fontId="17" fillId="0" borderId="2" xfId="2" applyNumberFormat="1" applyFont="1" applyBorder="1" applyAlignment="1">
      <alignment horizontal="left" vertical="center"/>
    </xf>
    <xf numFmtId="0" fontId="4" fillId="0" borderId="1" xfId="0" applyFont="1" applyBorder="1" applyAlignment="1">
      <alignment horizontal="left" vertical="center"/>
    </xf>
    <xf numFmtId="4" fontId="16" fillId="0" borderId="1" xfId="1" applyNumberFormat="1" applyFont="1" applyBorder="1" applyAlignment="1"/>
    <xf numFmtId="0" fontId="3" fillId="0" borderId="0" xfId="0" applyFont="1" applyFill="1" applyAlignment="1">
      <alignment horizontal="left" vertical="center"/>
    </xf>
    <xf numFmtId="0" fontId="4" fillId="0" borderId="0" xfId="0" applyFont="1" applyFill="1" applyAlignment="1">
      <alignment horizontal="left" vertical="center"/>
    </xf>
    <xf numFmtId="0" fontId="3" fillId="0" borderId="0" xfId="0" applyFont="1" applyAlignment="1">
      <alignment horizontal="left" vertical="center"/>
    </xf>
    <xf numFmtId="0" fontId="10" fillId="0" borderId="0" xfId="2" applyNumberFormat="1" applyFont="1" applyBorder="1" applyAlignment="1">
      <alignment horizontal="left" vertical="center"/>
    </xf>
    <xf numFmtId="0" fontId="10" fillId="0" borderId="0" xfId="2" applyNumberFormat="1" applyFont="1" applyFill="1" applyBorder="1" applyAlignment="1">
      <alignment horizontal="left" vertical="center"/>
    </xf>
    <xf numFmtId="4" fontId="10" fillId="0" borderId="0" xfId="2" applyNumberFormat="1" applyFont="1" applyBorder="1" applyAlignment="1">
      <alignment horizontal="center"/>
    </xf>
    <xf numFmtId="4" fontId="4" fillId="0" borderId="0" xfId="0" quotePrefix="1" applyNumberFormat="1" applyFont="1" applyFill="1" applyAlignment="1">
      <alignment horizontal="center" vertical="top" wrapText="1"/>
    </xf>
    <xf numFmtId="4" fontId="3" fillId="0" borderId="0" xfId="0" applyNumberFormat="1" applyFont="1" applyFill="1" applyAlignment="1">
      <alignment horizontal="center" vertical="top" wrapText="1"/>
    </xf>
    <xf numFmtId="4" fontId="14" fillId="0" borderId="0" xfId="0" applyNumberFormat="1" applyFont="1" applyAlignment="1">
      <alignment horizontal="center" wrapText="1"/>
    </xf>
    <xf numFmtId="4" fontId="3" fillId="0" borderId="0" xfId="0" applyNumberFormat="1" applyFont="1" applyFill="1" applyAlignment="1">
      <alignment horizontal="center"/>
    </xf>
    <xf numFmtId="4" fontId="4"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xf>
    <xf numFmtId="4" fontId="3" fillId="2" borderId="1" xfId="0" applyNumberFormat="1" applyFont="1" applyFill="1" applyBorder="1" applyAlignment="1">
      <alignment horizontal="center" vertical="top"/>
    </xf>
    <xf numFmtId="4" fontId="17" fillId="0" borderId="1" xfId="3" applyNumberFormat="1" applyFont="1" applyBorder="1" applyAlignment="1">
      <alignment horizontal="center"/>
    </xf>
    <xf numFmtId="4" fontId="3" fillId="0" borderId="0" xfId="0" applyNumberFormat="1" applyFont="1" applyFill="1"/>
    <xf numFmtId="3" fontId="3" fillId="0" borderId="1" xfId="0" applyNumberFormat="1" applyFont="1" applyFill="1" applyBorder="1" applyAlignment="1">
      <alignment horizontal="right" vertical="top"/>
    </xf>
    <xf numFmtId="3" fontId="4" fillId="0" borderId="0" xfId="0" quotePrefix="1" applyNumberFormat="1" applyFont="1" applyFill="1" applyAlignment="1">
      <alignment horizontal="left" vertical="top" wrapText="1"/>
    </xf>
    <xf numFmtId="3" fontId="3" fillId="0" borderId="0" xfId="0" applyNumberFormat="1" applyFont="1" applyFill="1" applyAlignment="1">
      <alignment vertical="top" wrapText="1"/>
    </xf>
    <xf numFmtId="3" fontId="14" fillId="0" borderId="0" xfId="0" applyNumberFormat="1" applyFont="1" applyAlignment="1">
      <alignment horizontal="center" wrapText="1"/>
    </xf>
    <xf numFmtId="3" fontId="3" fillId="0" borderId="0" xfId="0" applyNumberFormat="1" applyFont="1" applyFill="1"/>
    <xf numFmtId="3" fontId="4" fillId="0" borderId="1" xfId="0" applyNumberFormat="1" applyFont="1" applyFill="1" applyBorder="1" applyAlignment="1">
      <alignment horizontal="center" vertical="top"/>
    </xf>
    <xf numFmtId="3" fontId="3" fillId="0" borderId="1" xfId="0" applyNumberFormat="1" applyFont="1" applyFill="1" applyBorder="1" applyAlignment="1">
      <alignment horizontal="left" vertical="top"/>
    </xf>
    <xf numFmtId="3" fontId="3" fillId="0" borderId="1" xfId="0" applyNumberFormat="1" applyFont="1" applyFill="1" applyBorder="1" applyAlignment="1">
      <alignment horizontal="center" vertical="center" wrapText="1"/>
    </xf>
    <xf numFmtId="3" fontId="3" fillId="2" borderId="1" xfId="0" applyNumberFormat="1" applyFont="1" applyFill="1" applyBorder="1" applyAlignment="1">
      <alignment horizontal="right" vertical="top"/>
    </xf>
    <xf numFmtId="3" fontId="3" fillId="2" borderId="1" xfId="0" applyNumberFormat="1" applyFont="1" applyFill="1" applyBorder="1" applyAlignment="1">
      <alignment horizontal="left" vertical="top"/>
    </xf>
    <xf numFmtId="3" fontId="6" fillId="0" borderId="1"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3" fontId="4" fillId="0"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1" fillId="0" borderId="1" xfId="2" applyNumberFormat="1" applyFont="1" applyBorder="1" applyAlignment="1">
      <alignment horizontal="left" vertical="center"/>
    </xf>
    <xf numFmtId="3" fontId="5" fillId="0" borderId="1" xfId="2" applyNumberFormat="1" applyFont="1" applyBorder="1" applyAlignment="1">
      <alignment horizontal="left"/>
    </xf>
    <xf numFmtId="3" fontId="17" fillId="0" borderId="1" xfId="2" applyNumberFormat="1" applyFont="1" applyBorder="1" applyAlignment="1">
      <alignment horizontal="left"/>
    </xf>
    <xf numFmtId="3" fontId="3" fillId="0" borderId="0" xfId="0" applyNumberFormat="1" applyFont="1" applyFill="1" applyAlignment="1">
      <alignment horizontal="center" vertical="center" wrapText="1"/>
    </xf>
    <xf numFmtId="4" fontId="17" fillId="0" borderId="1" xfId="1" applyNumberFormat="1" applyFont="1" applyFill="1" applyBorder="1" applyAlignment="1"/>
    <xf numFmtId="4" fontId="10" fillId="0" borderId="0" xfId="2" applyNumberFormat="1" applyFont="1" applyBorder="1" applyAlignment="1">
      <alignment horizontal="center"/>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10" fillId="0" borderId="0" xfId="2" applyNumberFormat="1" applyFont="1" applyFill="1" applyBorder="1" applyAlignment="1">
      <alignment horizontal="left" vertical="top" wrapText="1"/>
    </xf>
    <xf numFmtId="0" fontId="0" fillId="0" borderId="0" xfId="0" applyAlignment="1">
      <alignment horizontal="left" vertical="top"/>
    </xf>
    <xf numFmtId="0" fontId="4" fillId="0" borderId="0" xfId="0" applyFont="1" applyFill="1" applyAlignment="1">
      <alignment vertical="top" wrapText="1"/>
    </xf>
    <xf numFmtId="0" fontId="4" fillId="0" borderId="0" xfId="0" applyFont="1" applyFill="1" applyAlignment="1">
      <alignment horizontal="right"/>
    </xf>
    <xf numFmtId="4" fontId="4" fillId="0" borderId="0" xfId="0" quotePrefix="1" applyNumberFormat="1" applyFont="1" applyFill="1" applyAlignment="1">
      <alignment horizontal="left" vertical="top" wrapText="1"/>
    </xf>
    <xf numFmtId="0" fontId="4" fillId="0" borderId="0" xfId="0" quotePrefix="1" applyNumberFormat="1" applyFont="1" applyFill="1" applyAlignment="1">
      <alignment horizontal="left" vertical="top" wrapText="1"/>
    </xf>
    <xf numFmtId="0" fontId="13" fillId="0" borderId="0" xfId="0" applyFont="1" applyFill="1" applyAlignment="1">
      <alignment horizontal="center" wrapText="1"/>
    </xf>
    <xf numFmtId="0" fontId="14" fillId="0" borderId="0" xfId="0" applyFont="1" applyAlignment="1">
      <alignment horizontal="center"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0" xfId="0" applyFont="1" applyFill="1" applyAlignment="1">
      <alignment vertical="top"/>
    </xf>
    <xf numFmtId="4" fontId="5" fillId="0" borderId="3" xfId="2" applyNumberFormat="1" applyFont="1" applyBorder="1" applyAlignment="1">
      <alignment horizontal="left" vertical="center" wrapText="1"/>
    </xf>
    <xf numFmtId="0" fontId="1" fillId="0" borderId="5" xfId="0" applyFont="1" applyBorder="1" applyAlignment="1">
      <alignment horizontal="left" wrapText="1"/>
    </xf>
    <xf numFmtId="0" fontId="1" fillId="0" borderId="4" xfId="0" applyFont="1" applyBorder="1" applyAlignment="1">
      <alignment horizontal="left" wrapText="1"/>
    </xf>
    <xf numFmtId="4" fontId="10" fillId="0" borderId="0" xfId="2" applyNumberFormat="1" applyFont="1" applyBorder="1" applyAlignment="1">
      <alignment horizontal="center"/>
    </xf>
  </cellXfs>
  <cellStyles count="4">
    <cellStyle name="Normal_NEOPRoMEL" xfId="2"/>
    <cellStyle name="Κανονικό" xfId="0" builtinId="0"/>
    <cellStyle name="Νόμισμα" xfId="1" builtinId="4"/>
    <cellStyle name="Ποσοστό"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839"/>
  <sheetViews>
    <sheetView tabSelected="1" view="pageBreakPreview" zoomScaleNormal="75" zoomScaleSheetLayoutView="100" workbookViewId="0">
      <selection activeCell="D5" sqref="D5:E5"/>
    </sheetView>
  </sheetViews>
  <sheetFormatPr defaultRowHeight="12.75"/>
  <cols>
    <col min="1" max="1" width="5.28515625" style="26" customWidth="1"/>
    <col min="2" max="2" width="7.28515625" style="27" bestFit="1" customWidth="1"/>
    <col min="3" max="3" width="40.7109375" style="28" customWidth="1"/>
    <col min="4" max="4" width="13.7109375" style="27" customWidth="1"/>
    <col min="5" max="5" width="8.140625" style="27" bestFit="1" customWidth="1"/>
    <col min="6" max="6" width="9.85546875" style="152" bestFit="1" customWidth="1"/>
    <col min="7" max="7" width="10.140625" style="29" bestFit="1" customWidth="1"/>
    <col min="8" max="8" width="13.42578125" style="30" bestFit="1" customWidth="1"/>
    <col min="9" max="9" width="14.42578125" style="31" bestFit="1" customWidth="1"/>
    <col min="10" max="10" width="9.140625" style="2"/>
    <col min="11" max="11" width="13.42578125" style="2" bestFit="1" customWidth="1"/>
    <col min="12" max="16384" width="9.140625" style="2"/>
  </cols>
  <sheetData>
    <row r="1" spans="1:9" ht="12.75" customHeight="1">
      <c r="A1" s="59" t="s">
        <v>57</v>
      </c>
      <c r="B1" s="2"/>
      <c r="C1" s="2"/>
      <c r="D1" s="2"/>
      <c r="E1" s="3" t="s">
        <v>58</v>
      </c>
      <c r="F1" s="159" t="s">
        <v>59</v>
      </c>
      <c r="G1" s="159"/>
      <c r="H1" s="159"/>
      <c r="I1" s="159"/>
    </row>
    <row r="2" spans="1:9">
      <c r="A2" s="60" t="s">
        <v>4088</v>
      </c>
      <c r="B2" s="2"/>
      <c r="C2" s="4"/>
      <c r="D2" s="2"/>
      <c r="E2" s="2"/>
      <c r="F2" s="159"/>
      <c r="G2" s="159"/>
      <c r="H2" s="159"/>
      <c r="I2" s="159"/>
    </row>
    <row r="3" spans="1:9">
      <c r="A3" s="119" t="s">
        <v>4089</v>
      </c>
      <c r="D3" s="2"/>
      <c r="E3" s="2"/>
      <c r="F3" s="159"/>
      <c r="G3" s="159"/>
      <c r="H3" s="159"/>
      <c r="I3" s="159"/>
    </row>
    <row r="4" spans="1:9">
      <c r="A4" s="60" t="s">
        <v>4087</v>
      </c>
      <c r="B4" s="2"/>
      <c r="C4" s="2"/>
      <c r="D4" s="2"/>
      <c r="E4" s="2"/>
      <c r="F4" s="159"/>
      <c r="G4" s="159"/>
      <c r="H4" s="159"/>
      <c r="I4" s="159"/>
    </row>
    <row r="5" spans="1:9">
      <c r="A5" s="60" t="s">
        <v>4086</v>
      </c>
      <c r="B5" s="2"/>
      <c r="C5" s="2"/>
      <c r="D5" s="160"/>
      <c r="E5" s="160"/>
      <c r="F5" s="167"/>
      <c r="G5" s="167"/>
      <c r="H5" s="5"/>
      <c r="I5" s="5"/>
    </row>
    <row r="6" spans="1:9" ht="12.75" customHeight="1">
      <c r="A6" s="56"/>
      <c r="B6" s="2"/>
      <c r="C6" s="2"/>
      <c r="D6" s="160" t="s">
        <v>60</v>
      </c>
      <c r="E6" s="160"/>
      <c r="F6" s="161">
        <v>110085000</v>
      </c>
      <c r="G6" s="162"/>
      <c r="H6" s="162"/>
      <c r="I6" s="162"/>
    </row>
    <row r="7" spans="1:9" ht="12.75" customHeight="1">
      <c r="A7" s="56"/>
      <c r="B7" s="2"/>
      <c r="C7" s="2"/>
      <c r="D7" s="3"/>
      <c r="E7" s="3"/>
      <c r="F7" s="135"/>
      <c r="G7" s="124"/>
      <c r="H7" s="54"/>
      <c r="I7" s="54"/>
    </row>
    <row r="8" spans="1:9">
      <c r="A8" s="56"/>
      <c r="B8" s="2"/>
      <c r="C8" s="2"/>
      <c r="D8" s="2"/>
      <c r="E8" s="2"/>
      <c r="F8" s="136"/>
      <c r="G8" s="125"/>
      <c r="H8" s="5"/>
      <c r="I8" s="5"/>
    </row>
    <row r="9" spans="1:9">
      <c r="A9" s="163" t="s">
        <v>1815</v>
      </c>
      <c r="B9" s="164"/>
      <c r="C9" s="164"/>
      <c r="D9" s="164"/>
      <c r="E9" s="164"/>
      <c r="F9" s="164"/>
      <c r="G9" s="164"/>
      <c r="H9" s="164"/>
      <c r="I9" s="164"/>
    </row>
    <row r="10" spans="1:9">
      <c r="A10" s="57"/>
      <c r="B10" s="55"/>
      <c r="C10" s="55"/>
      <c r="D10" s="55"/>
      <c r="E10" s="55"/>
      <c r="F10" s="137"/>
      <c r="G10" s="126"/>
      <c r="H10" s="55"/>
      <c r="I10" s="55"/>
    </row>
    <row r="11" spans="1:9">
      <c r="B11" s="2"/>
      <c r="C11" s="2"/>
      <c r="D11" s="2"/>
      <c r="E11" s="2"/>
      <c r="F11" s="138"/>
      <c r="G11" s="127"/>
      <c r="H11" s="6"/>
      <c r="I11" s="6"/>
    </row>
    <row r="12" spans="1:9" ht="38.25">
      <c r="A12" s="8" t="s">
        <v>1427</v>
      </c>
      <c r="B12" s="8" t="s">
        <v>1008</v>
      </c>
      <c r="C12" s="9" t="s">
        <v>1009</v>
      </c>
      <c r="D12" s="10" t="s">
        <v>61</v>
      </c>
      <c r="E12" s="8" t="s">
        <v>1007</v>
      </c>
      <c r="F12" s="139" t="s">
        <v>1010</v>
      </c>
      <c r="G12" s="128" t="s">
        <v>1011</v>
      </c>
      <c r="H12" s="165" t="s">
        <v>1012</v>
      </c>
      <c r="I12" s="166"/>
    </row>
    <row r="13" spans="1:9">
      <c r="A13" s="25"/>
      <c r="B13" s="12"/>
      <c r="C13" s="13"/>
      <c r="D13" s="12"/>
      <c r="E13" s="12"/>
      <c r="F13" s="134"/>
      <c r="G13" s="129"/>
      <c r="H13" s="8" t="s">
        <v>1013</v>
      </c>
      <c r="I13" s="8" t="s">
        <v>1014</v>
      </c>
    </row>
    <row r="14" spans="1:9">
      <c r="A14" s="25"/>
      <c r="B14" s="15"/>
      <c r="C14" s="16" t="s">
        <v>1996</v>
      </c>
      <c r="D14" s="15"/>
      <c r="E14" s="15"/>
      <c r="F14" s="140"/>
      <c r="G14" s="130"/>
      <c r="H14" s="11"/>
      <c r="I14" s="11"/>
    </row>
    <row r="15" spans="1:9" ht="25.5">
      <c r="A15" s="25" t="s">
        <v>1015</v>
      </c>
      <c r="B15" s="65" t="s">
        <v>2387</v>
      </c>
      <c r="C15" s="14" t="s">
        <v>1016</v>
      </c>
      <c r="D15" s="65" t="s">
        <v>2064</v>
      </c>
      <c r="E15" s="12" t="s">
        <v>1017</v>
      </c>
      <c r="F15" s="134">
        <f>1438+62</f>
        <v>1500</v>
      </c>
      <c r="G15" s="130" t="s">
        <v>1018</v>
      </c>
      <c r="H15" s="17">
        <f>F15*G15</f>
        <v>6149.9999999999991</v>
      </c>
      <c r="I15" s="11"/>
    </row>
    <row r="16" spans="1:9" ht="51">
      <c r="A16" s="25" t="s">
        <v>1019</v>
      </c>
      <c r="B16" s="65" t="s">
        <v>2388</v>
      </c>
      <c r="C16" s="14" t="s">
        <v>1020</v>
      </c>
      <c r="D16" s="65" t="s">
        <v>2065</v>
      </c>
      <c r="E16" s="12" t="s">
        <v>1021</v>
      </c>
      <c r="F16" s="134">
        <f>27456-15000+544</f>
        <v>13000</v>
      </c>
      <c r="G16" s="130" t="s">
        <v>1022</v>
      </c>
      <c r="H16" s="17">
        <f t="shared" ref="H16:H28" si="0">F16*G16</f>
        <v>45500</v>
      </c>
      <c r="I16" s="11"/>
    </row>
    <row r="17" spans="1:9" ht="51">
      <c r="A17" s="25" t="s">
        <v>1023</v>
      </c>
      <c r="B17" s="65" t="s">
        <v>2389</v>
      </c>
      <c r="C17" s="14" t="s">
        <v>1024</v>
      </c>
      <c r="D17" s="65" t="s">
        <v>2066</v>
      </c>
      <c r="E17" s="12" t="s">
        <v>1021</v>
      </c>
      <c r="F17" s="134">
        <f>52817+15000+1883</f>
        <v>69700</v>
      </c>
      <c r="G17" s="130" t="s">
        <v>1025</v>
      </c>
      <c r="H17" s="17">
        <f t="shared" si="0"/>
        <v>1603100</v>
      </c>
      <c r="I17" s="11"/>
    </row>
    <row r="18" spans="1:9" ht="51">
      <c r="A18" s="25" t="s">
        <v>1026</v>
      </c>
      <c r="B18" s="65" t="s">
        <v>2390</v>
      </c>
      <c r="C18" s="14" t="s">
        <v>1027</v>
      </c>
      <c r="D18" s="65" t="s">
        <v>2067</v>
      </c>
      <c r="E18" s="12" t="s">
        <v>1021</v>
      </c>
      <c r="F18" s="134">
        <f>157+43</f>
        <v>200</v>
      </c>
      <c r="G18" s="130" t="s">
        <v>1028</v>
      </c>
      <c r="H18" s="17">
        <f t="shared" si="0"/>
        <v>3460</v>
      </c>
      <c r="I18" s="11"/>
    </row>
    <row r="19" spans="1:9" ht="38.25">
      <c r="A19" s="25" t="s">
        <v>1029</v>
      </c>
      <c r="B19" s="65" t="s">
        <v>2391</v>
      </c>
      <c r="C19" s="14" t="s">
        <v>1030</v>
      </c>
      <c r="D19" s="65" t="s">
        <v>2068</v>
      </c>
      <c r="E19" s="12" t="s">
        <v>1021</v>
      </c>
      <c r="F19" s="134">
        <f>39200+800</f>
        <v>40000</v>
      </c>
      <c r="G19" s="130" t="s">
        <v>1031</v>
      </c>
      <c r="H19" s="17">
        <f t="shared" si="0"/>
        <v>24000</v>
      </c>
      <c r="I19" s="11"/>
    </row>
    <row r="20" spans="1:9" ht="25.5">
      <c r="A20" s="25" t="s">
        <v>1032</v>
      </c>
      <c r="B20" s="65" t="s">
        <v>2392</v>
      </c>
      <c r="C20" s="14" t="s">
        <v>1033</v>
      </c>
      <c r="D20" s="65" t="s">
        <v>2069</v>
      </c>
      <c r="E20" s="12" t="s">
        <v>1021</v>
      </c>
      <c r="F20" s="134">
        <f>12456+544</f>
        <v>13000</v>
      </c>
      <c r="G20" s="130" t="s">
        <v>1034</v>
      </c>
      <c r="H20" s="17">
        <f t="shared" si="0"/>
        <v>23400</v>
      </c>
      <c r="I20" s="11"/>
    </row>
    <row r="21" spans="1:9" ht="25.5">
      <c r="A21" s="25" t="s">
        <v>1035</v>
      </c>
      <c r="B21" s="65" t="s">
        <v>2393</v>
      </c>
      <c r="C21" s="14" t="s">
        <v>1036</v>
      </c>
      <c r="D21" s="65" t="s">
        <v>2070</v>
      </c>
      <c r="E21" s="12" t="s">
        <v>1021</v>
      </c>
      <c r="F21" s="134">
        <f>25747+4038-785</f>
        <v>29000</v>
      </c>
      <c r="G21" s="130">
        <v>26.4</v>
      </c>
      <c r="H21" s="17">
        <f t="shared" si="0"/>
        <v>765600</v>
      </c>
      <c r="I21" s="11"/>
    </row>
    <row r="22" spans="1:9" ht="25.5">
      <c r="A22" s="25" t="s">
        <v>1038</v>
      </c>
      <c r="B22" s="65" t="s">
        <v>2394</v>
      </c>
      <c r="C22" s="14" t="s">
        <v>4106</v>
      </c>
      <c r="D22" s="65" t="s">
        <v>2070</v>
      </c>
      <c r="E22" s="12" t="s">
        <v>1021</v>
      </c>
      <c r="F22" s="134">
        <f>12456+544</f>
        <v>13000</v>
      </c>
      <c r="G22" s="130">
        <v>5.2</v>
      </c>
      <c r="H22" s="17">
        <f t="shared" si="0"/>
        <v>67600</v>
      </c>
      <c r="I22" s="11"/>
    </row>
    <row r="23" spans="1:9" ht="25.5">
      <c r="A23" s="25" t="s">
        <v>1040</v>
      </c>
      <c r="B23" s="65" t="s">
        <v>2395</v>
      </c>
      <c r="C23" s="14" t="s">
        <v>1041</v>
      </c>
      <c r="D23" s="65" t="s">
        <v>2071</v>
      </c>
      <c r="E23" s="12" t="s">
        <v>1021</v>
      </c>
      <c r="F23" s="134">
        <f>69460+4038+503</f>
        <v>74001</v>
      </c>
      <c r="G23" s="130" t="s">
        <v>1042</v>
      </c>
      <c r="H23" s="17">
        <f t="shared" si="0"/>
        <v>88801.2</v>
      </c>
      <c r="I23" s="11"/>
    </row>
    <row r="24" spans="1:9" ht="38.25">
      <c r="A24" s="25" t="s">
        <v>1043</v>
      </c>
      <c r="B24" s="65" t="s">
        <v>2396</v>
      </c>
      <c r="C24" s="14" t="s">
        <v>1044</v>
      </c>
      <c r="D24" s="65" t="s">
        <v>2072</v>
      </c>
      <c r="E24" s="12" t="s">
        <v>1021</v>
      </c>
      <c r="F24" s="134" t="s">
        <v>1043</v>
      </c>
      <c r="G24" s="130" t="s">
        <v>1045</v>
      </c>
      <c r="H24" s="17">
        <f t="shared" si="0"/>
        <v>58</v>
      </c>
      <c r="I24" s="11"/>
    </row>
    <row r="25" spans="1:9" ht="25.5">
      <c r="A25" s="25" t="s">
        <v>1046</v>
      </c>
      <c r="B25" s="65" t="s">
        <v>2397</v>
      </c>
      <c r="C25" s="14" t="s">
        <v>1047</v>
      </c>
      <c r="D25" s="65" t="s">
        <v>2073</v>
      </c>
      <c r="E25" s="12" t="s">
        <v>1048</v>
      </c>
      <c r="F25" s="134">
        <f>(74000*15)</f>
        <v>1110000</v>
      </c>
      <c r="G25" s="130" t="s">
        <v>1049</v>
      </c>
      <c r="H25" s="17">
        <f t="shared" si="0"/>
        <v>444000</v>
      </c>
      <c r="I25" s="11"/>
    </row>
    <row r="26" spans="1:9" ht="25.5">
      <c r="A26" s="25" t="s">
        <v>1050</v>
      </c>
      <c r="B26" s="65" t="s">
        <v>2398</v>
      </c>
      <c r="C26" s="14" t="s">
        <v>1051</v>
      </c>
      <c r="D26" s="12" t="s">
        <v>1052</v>
      </c>
      <c r="E26" s="12" t="s">
        <v>1021</v>
      </c>
      <c r="F26" s="134" t="s">
        <v>1053</v>
      </c>
      <c r="G26" s="130" t="s">
        <v>1054</v>
      </c>
      <c r="H26" s="17">
        <f t="shared" si="0"/>
        <v>21960</v>
      </c>
      <c r="I26" s="11"/>
    </row>
    <row r="27" spans="1:9" ht="38.25">
      <c r="A27" s="25" t="s">
        <v>1055</v>
      </c>
      <c r="B27" s="65" t="s">
        <v>2399</v>
      </c>
      <c r="C27" s="14" t="s">
        <v>1056</v>
      </c>
      <c r="D27" s="12" t="s">
        <v>1057</v>
      </c>
      <c r="E27" s="12" t="s">
        <v>1021</v>
      </c>
      <c r="F27" s="134" t="s">
        <v>1055</v>
      </c>
      <c r="G27" s="130" t="s">
        <v>1058</v>
      </c>
      <c r="H27" s="17">
        <f t="shared" si="0"/>
        <v>465.66</v>
      </c>
      <c r="I27" s="11"/>
    </row>
    <row r="28" spans="1:9">
      <c r="A28" s="25" t="s">
        <v>1059</v>
      </c>
      <c r="B28" s="65" t="s">
        <v>2400</v>
      </c>
      <c r="C28" s="14" t="s">
        <v>4105</v>
      </c>
      <c r="D28" s="12" t="s">
        <v>1060</v>
      </c>
      <c r="E28" s="12" t="s">
        <v>1017</v>
      </c>
      <c r="F28" s="134">
        <f>19788+212</f>
        <v>20000</v>
      </c>
      <c r="G28" s="130" t="s">
        <v>1018</v>
      </c>
      <c r="H28" s="17">
        <f t="shared" si="0"/>
        <v>82000</v>
      </c>
      <c r="I28" s="11"/>
    </row>
    <row r="29" spans="1:9" ht="51">
      <c r="A29" s="25">
        <v>15</v>
      </c>
      <c r="B29" s="65" t="s">
        <v>2401</v>
      </c>
      <c r="C29" s="14" t="s">
        <v>1061</v>
      </c>
      <c r="D29" s="12" t="s">
        <v>1062</v>
      </c>
      <c r="E29" s="12" t="s">
        <v>1063</v>
      </c>
      <c r="F29" s="134" t="s">
        <v>1064</v>
      </c>
      <c r="G29" s="130" t="s">
        <v>1065</v>
      </c>
      <c r="H29" s="17">
        <f>F29*G29</f>
        <v>12348</v>
      </c>
      <c r="I29" s="11"/>
    </row>
    <row r="30" spans="1:9">
      <c r="A30" s="25">
        <v>16</v>
      </c>
      <c r="B30" s="65" t="s">
        <v>2402</v>
      </c>
      <c r="C30" s="15" t="s">
        <v>1066</v>
      </c>
      <c r="D30" s="65" t="s">
        <v>2074</v>
      </c>
      <c r="E30" s="12" t="s">
        <v>1021</v>
      </c>
      <c r="F30" s="134">
        <f>850+150</f>
        <v>1000</v>
      </c>
      <c r="G30" s="130" t="s">
        <v>1067</v>
      </c>
      <c r="H30" s="17">
        <f t="shared" ref="H30:H53" si="1">F30*G30</f>
        <v>28800</v>
      </c>
      <c r="I30" s="11"/>
    </row>
    <row r="31" spans="1:9" ht="38.25">
      <c r="A31" s="25">
        <v>17</v>
      </c>
      <c r="B31" s="65" t="s">
        <v>2403</v>
      </c>
      <c r="C31" s="14" t="s">
        <v>1068</v>
      </c>
      <c r="D31" s="65" t="s">
        <v>2075</v>
      </c>
      <c r="E31" s="12" t="s">
        <v>1021</v>
      </c>
      <c r="F31" s="134">
        <f>9+1</f>
        <v>10</v>
      </c>
      <c r="G31" s="130" t="s">
        <v>1069</v>
      </c>
      <c r="H31" s="17">
        <f t="shared" si="1"/>
        <v>806</v>
      </c>
      <c r="I31" s="11"/>
    </row>
    <row r="32" spans="1:9" ht="76.5">
      <c r="A32" s="25">
        <v>18</v>
      </c>
      <c r="B32" s="65" t="s">
        <v>2404</v>
      </c>
      <c r="C32" s="14" t="s">
        <v>1070</v>
      </c>
      <c r="D32" s="65" t="s">
        <v>2075</v>
      </c>
      <c r="E32" s="19" t="s">
        <v>1071</v>
      </c>
      <c r="F32" s="134">
        <f>2091+9</f>
        <v>2100</v>
      </c>
      <c r="G32" s="130" t="s">
        <v>1072</v>
      </c>
      <c r="H32" s="17">
        <f t="shared" si="1"/>
        <v>42000</v>
      </c>
      <c r="I32" s="11"/>
    </row>
    <row r="33" spans="1:9" ht="51">
      <c r="A33" s="25">
        <v>19</v>
      </c>
      <c r="B33" s="65" t="s">
        <v>2405</v>
      </c>
      <c r="C33" s="14" t="s">
        <v>1073</v>
      </c>
      <c r="D33" s="65" t="s">
        <v>2076</v>
      </c>
      <c r="E33" s="12" t="s">
        <v>1017</v>
      </c>
      <c r="F33" s="134">
        <f>3670+330</f>
        <v>4000</v>
      </c>
      <c r="G33" s="130" t="s">
        <v>1018</v>
      </c>
      <c r="H33" s="17">
        <f t="shared" si="1"/>
        <v>16400</v>
      </c>
      <c r="I33" s="11"/>
    </row>
    <row r="34" spans="1:9" ht="38.25">
      <c r="A34" s="25">
        <v>20</v>
      </c>
      <c r="B34" s="65" t="s">
        <v>2406</v>
      </c>
      <c r="C34" s="14" t="s">
        <v>1074</v>
      </c>
      <c r="D34" s="65" t="s">
        <v>2077</v>
      </c>
      <c r="E34" s="12" t="s">
        <v>1017</v>
      </c>
      <c r="F34" s="134" t="s">
        <v>1075</v>
      </c>
      <c r="G34" s="130" t="s">
        <v>1018</v>
      </c>
      <c r="H34" s="17">
        <f t="shared" si="1"/>
        <v>819.99999999999989</v>
      </c>
      <c r="I34" s="11"/>
    </row>
    <row r="35" spans="1:9" ht="39.75" customHeight="1">
      <c r="A35" s="25">
        <v>21</v>
      </c>
      <c r="B35" s="65" t="s">
        <v>2407</v>
      </c>
      <c r="C35" s="66" t="s">
        <v>1992</v>
      </c>
      <c r="D35" s="65" t="s">
        <v>2078</v>
      </c>
      <c r="E35" s="65" t="s">
        <v>1017</v>
      </c>
      <c r="F35" s="134" t="s">
        <v>1077</v>
      </c>
      <c r="G35" s="130" t="s">
        <v>1045</v>
      </c>
      <c r="H35" s="68">
        <f t="shared" si="1"/>
        <v>290</v>
      </c>
      <c r="I35" s="67"/>
    </row>
    <row r="36" spans="1:9" ht="25.5">
      <c r="A36" s="25">
        <v>22</v>
      </c>
      <c r="B36" s="65" t="s">
        <v>2408</v>
      </c>
      <c r="C36" s="14" t="s">
        <v>1078</v>
      </c>
      <c r="D36" s="65" t="s">
        <v>2079</v>
      </c>
      <c r="E36" s="12" t="s">
        <v>1079</v>
      </c>
      <c r="F36" s="134" t="s">
        <v>1077</v>
      </c>
      <c r="G36" s="130" t="s">
        <v>1080</v>
      </c>
      <c r="H36" s="17">
        <f t="shared" si="1"/>
        <v>405</v>
      </c>
      <c r="I36" s="11"/>
    </row>
    <row r="37" spans="1:9" ht="38.25">
      <c r="A37" s="25">
        <v>23</v>
      </c>
      <c r="B37" s="65" t="s">
        <v>2409</v>
      </c>
      <c r="C37" s="14" t="s">
        <v>1081</v>
      </c>
      <c r="D37" s="65" t="s">
        <v>2080</v>
      </c>
      <c r="E37" s="12" t="s">
        <v>1079</v>
      </c>
      <c r="F37" s="134" t="s">
        <v>1077</v>
      </c>
      <c r="G37" s="130" t="s">
        <v>1082</v>
      </c>
      <c r="H37" s="17">
        <f t="shared" si="1"/>
        <v>580</v>
      </c>
      <c r="I37" s="11"/>
    </row>
    <row r="38" spans="1:9" ht="38.25">
      <c r="A38" s="25">
        <v>24</v>
      </c>
      <c r="B38" s="65" t="s">
        <v>2410</v>
      </c>
      <c r="C38" s="14" t="s">
        <v>1083</v>
      </c>
      <c r="D38" s="19" t="s">
        <v>2081</v>
      </c>
      <c r="E38" s="12" t="s">
        <v>1079</v>
      </c>
      <c r="F38" s="134" t="s">
        <v>1084</v>
      </c>
      <c r="G38" s="130" t="s">
        <v>1085</v>
      </c>
      <c r="H38" s="17">
        <f t="shared" si="1"/>
        <v>1150</v>
      </c>
      <c r="I38" s="11"/>
    </row>
    <row r="39" spans="1:9" ht="25.5">
      <c r="A39" s="25">
        <v>25</v>
      </c>
      <c r="B39" s="65" t="s">
        <v>2411</v>
      </c>
      <c r="C39" s="14" t="s">
        <v>1086</v>
      </c>
      <c r="D39" s="65" t="s">
        <v>2082</v>
      </c>
      <c r="E39" s="12" t="s">
        <v>1063</v>
      </c>
      <c r="F39" s="134" t="s">
        <v>1087</v>
      </c>
      <c r="G39" s="130" t="s">
        <v>1088</v>
      </c>
      <c r="H39" s="17">
        <f t="shared" si="1"/>
        <v>700</v>
      </c>
      <c r="I39" s="11"/>
    </row>
    <row r="40" spans="1:9" ht="25.5">
      <c r="A40" s="25">
        <v>26</v>
      </c>
      <c r="B40" s="65" t="s">
        <v>2412</v>
      </c>
      <c r="C40" s="14" t="s">
        <v>1090</v>
      </c>
      <c r="D40" s="65" t="s">
        <v>2083</v>
      </c>
      <c r="E40" s="12" t="s">
        <v>1063</v>
      </c>
      <c r="F40" s="134" t="s">
        <v>1087</v>
      </c>
      <c r="G40" s="130" t="s">
        <v>1082</v>
      </c>
      <c r="H40" s="17">
        <f t="shared" si="1"/>
        <v>1160</v>
      </c>
      <c r="I40" s="11"/>
    </row>
    <row r="41" spans="1:9" ht="25.5">
      <c r="A41" s="25">
        <v>27</v>
      </c>
      <c r="B41" s="65" t="s">
        <v>2413</v>
      </c>
      <c r="C41" s="14" t="s">
        <v>1091</v>
      </c>
      <c r="D41" s="65" t="s">
        <v>2084</v>
      </c>
      <c r="E41" s="12" t="s">
        <v>1079</v>
      </c>
      <c r="F41" s="134" t="s">
        <v>1092</v>
      </c>
      <c r="G41" s="130" t="s">
        <v>1093</v>
      </c>
      <c r="H41" s="17">
        <f t="shared" si="1"/>
        <v>1038</v>
      </c>
      <c r="I41" s="11"/>
    </row>
    <row r="42" spans="1:9" ht="25.5">
      <c r="A42" s="25">
        <v>28</v>
      </c>
      <c r="B42" s="65" t="s">
        <v>2414</v>
      </c>
      <c r="C42" s="14" t="s">
        <v>1094</v>
      </c>
      <c r="D42" s="65" t="s">
        <v>2085</v>
      </c>
      <c r="E42" s="12" t="s">
        <v>1079</v>
      </c>
      <c r="F42" s="134" t="s">
        <v>1092</v>
      </c>
      <c r="G42" s="130" t="s">
        <v>1095</v>
      </c>
      <c r="H42" s="17">
        <f t="shared" si="1"/>
        <v>1380</v>
      </c>
      <c r="I42" s="11"/>
    </row>
    <row r="43" spans="1:9">
      <c r="A43" s="25">
        <v>29</v>
      </c>
      <c r="B43" s="65" t="s">
        <v>2415</v>
      </c>
      <c r="C43" s="14" t="s">
        <v>1096</v>
      </c>
      <c r="D43" s="65" t="s">
        <v>2086</v>
      </c>
      <c r="E43" s="12" t="s">
        <v>1017</v>
      </c>
      <c r="F43" s="134">
        <f>350+50</f>
        <v>400</v>
      </c>
      <c r="G43" s="130" t="s">
        <v>1028</v>
      </c>
      <c r="H43" s="17">
        <f t="shared" si="1"/>
        <v>6920</v>
      </c>
      <c r="I43" s="11"/>
    </row>
    <row r="44" spans="1:9">
      <c r="A44" s="25">
        <v>30</v>
      </c>
      <c r="B44" s="65" t="s">
        <v>2416</v>
      </c>
      <c r="C44" s="15" t="s">
        <v>1098</v>
      </c>
      <c r="D44" s="65" t="s">
        <v>2086</v>
      </c>
      <c r="E44" s="12" t="s">
        <v>1017</v>
      </c>
      <c r="F44" s="134">
        <f>3670+330</f>
        <v>4000</v>
      </c>
      <c r="G44" s="130" t="s">
        <v>1034</v>
      </c>
      <c r="H44" s="17">
        <f t="shared" si="1"/>
        <v>7200</v>
      </c>
      <c r="I44" s="11"/>
    </row>
    <row r="45" spans="1:9">
      <c r="A45" s="25">
        <v>31</v>
      </c>
      <c r="B45" s="65" t="s">
        <v>2417</v>
      </c>
      <c r="C45" s="15" t="s">
        <v>1100</v>
      </c>
      <c r="D45" s="65" t="s">
        <v>2087</v>
      </c>
      <c r="E45" s="12" t="s">
        <v>1101</v>
      </c>
      <c r="F45" s="134">
        <v>40000</v>
      </c>
      <c r="G45" s="130" t="s">
        <v>1103</v>
      </c>
      <c r="H45" s="17">
        <f t="shared" si="1"/>
        <v>12000</v>
      </c>
      <c r="I45" s="11"/>
    </row>
    <row r="46" spans="1:9" ht="38.25">
      <c r="A46" s="25">
        <v>32</v>
      </c>
      <c r="B46" s="65" t="s">
        <v>2418</v>
      </c>
      <c r="C46" s="14" t="s">
        <v>1105</v>
      </c>
      <c r="D46" s="65" t="s">
        <v>2086</v>
      </c>
      <c r="E46" s="12" t="s">
        <v>1017</v>
      </c>
      <c r="F46" s="134" t="s">
        <v>1106</v>
      </c>
      <c r="G46" s="130" t="s">
        <v>1039</v>
      </c>
      <c r="H46" s="17">
        <f t="shared" si="1"/>
        <v>1839.9999999999998</v>
      </c>
      <c r="I46" s="11"/>
    </row>
    <row r="47" spans="1:9" ht="51">
      <c r="A47" s="25">
        <v>33</v>
      </c>
      <c r="B47" s="65" t="s">
        <v>2419</v>
      </c>
      <c r="C47" s="14" t="s">
        <v>1108</v>
      </c>
      <c r="D47" s="65" t="s">
        <v>2088</v>
      </c>
      <c r="E47" s="12" t="s">
        <v>1017</v>
      </c>
      <c r="F47" s="134">
        <f>192+8</f>
        <v>200</v>
      </c>
      <c r="G47" s="130" t="s">
        <v>1109</v>
      </c>
      <c r="H47" s="17">
        <f t="shared" si="1"/>
        <v>1730</v>
      </c>
      <c r="I47" s="11"/>
    </row>
    <row r="48" spans="1:9" ht="38.25">
      <c r="A48" s="25">
        <v>34</v>
      </c>
      <c r="B48" s="65" t="s">
        <v>2420</v>
      </c>
      <c r="C48" s="14" t="s">
        <v>1110</v>
      </c>
      <c r="D48" s="65" t="s">
        <v>2090</v>
      </c>
      <c r="E48" s="12" t="s">
        <v>1063</v>
      </c>
      <c r="F48" s="134">
        <f>5504+496</f>
        <v>6000</v>
      </c>
      <c r="G48" s="130" t="s">
        <v>1045</v>
      </c>
      <c r="H48" s="17">
        <f t="shared" si="1"/>
        <v>34800</v>
      </c>
      <c r="I48" s="11"/>
    </row>
    <row r="49" spans="1:9" ht="51">
      <c r="A49" s="25">
        <v>35</v>
      </c>
      <c r="B49" s="65" t="s">
        <v>2421</v>
      </c>
      <c r="C49" s="14" t="s">
        <v>1111</v>
      </c>
      <c r="D49" s="65" t="s">
        <v>2089</v>
      </c>
      <c r="E49" s="12" t="s">
        <v>1021</v>
      </c>
      <c r="F49" s="134">
        <f>74+26</f>
        <v>100</v>
      </c>
      <c r="G49" s="130" t="s">
        <v>1069</v>
      </c>
      <c r="H49" s="17">
        <f t="shared" si="1"/>
        <v>8059.9999999999991</v>
      </c>
      <c r="I49" s="11"/>
    </row>
    <row r="50" spans="1:9" ht="51">
      <c r="A50" s="25">
        <v>36</v>
      </c>
      <c r="B50" s="65" t="s">
        <v>2422</v>
      </c>
      <c r="C50" s="14" t="s">
        <v>1113</v>
      </c>
      <c r="D50" s="65" t="s">
        <v>2091</v>
      </c>
      <c r="E50" s="12" t="s">
        <v>1017</v>
      </c>
      <c r="F50" s="134">
        <f>281+19</f>
        <v>300</v>
      </c>
      <c r="G50" s="130" t="s">
        <v>1114</v>
      </c>
      <c r="H50" s="17">
        <f t="shared" si="1"/>
        <v>1728</v>
      </c>
      <c r="I50" s="11"/>
    </row>
    <row r="51" spans="1:9" ht="38.25">
      <c r="A51" s="25">
        <v>37</v>
      </c>
      <c r="B51" s="65" t="s">
        <v>2423</v>
      </c>
      <c r="C51" s="14" t="s">
        <v>1116</v>
      </c>
      <c r="D51" s="65" t="s">
        <v>2076</v>
      </c>
      <c r="E51" s="12" t="s">
        <v>1017</v>
      </c>
      <c r="F51" s="134">
        <f>8151+49</f>
        <v>8200</v>
      </c>
      <c r="G51" s="130" t="s">
        <v>1117</v>
      </c>
      <c r="H51" s="17">
        <f t="shared" si="1"/>
        <v>100860</v>
      </c>
      <c r="I51" s="11"/>
    </row>
    <row r="52" spans="1:9" ht="38.25">
      <c r="A52" s="25">
        <v>38</v>
      </c>
      <c r="B52" s="65" t="s">
        <v>2424</v>
      </c>
      <c r="C52" s="14" t="s">
        <v>2295</v>
      </c>
      <c r="D52" s="65" t="s">
        <v>2086</v>
      </c>
      <c r="E52" s="12" t="s">
        <v>1063</v>
      </c>
      <c r="F52" s="134">
        <f>2306+94</f>
        <v>2400</v>
      </c>
      <c r="G52" s="130" t="s">
        <v>1118</v>
      </c>
      <c r="H52" s="17">
        <f t="shared" si="1"/>
        <v>14880</v>
      </c>
      <c r="I52" s="11"/>
    </row>
    <row r="53" spans="1:9" ht="63.75">
      <c r="A53" s="25">
        <v>39</v>
      </c>
      <c r="B53" s="65" t="s">
        <v>2425</v>
      </c>
      <c r="C53" s="14" t="s">
        <v>1120</v>
      </c>
      <c r="D53" s="65" t="s">
        <v>2086</v>
      </c>
      <c r="E53" s="12" t="s">
        <v>1017</v>
      </c>
      <c r="F53" s="134">
        <f>1800+200</f>
        <v>2000</v>
      </c>
      <c r="G53" s="130" t="s">
        <v>1121</v>
      </c>
      <c r="H53" s="17">
        <f t="shared" si="1"/>
        <v>20000</v>
      </c>
      <c r="I53" s="11"/>
    </row>
    <row r="54" spans="1:9">
      <c r="A54" s="25">
        <v>40</v>
      </c>
      <c r="B54" s="65" t="s">
        <v>2426</v>
      </c>
      <c r="C54" s="15" t="s">
        <v>1122</v>
      </c>
      <c r="D54" s="65" t="s">
        <v>2092</v>
      </c>
      <c r="E54" s="12" t="s">
        <v>1017</v>
      </c>
      <c r="F54" s="134">
        <f>1700+300</f>
        <v>2000</v>
      </c>
      <c r="G54" s="130" t="s">
        <v>1045</v>
      </c>
      <c r="H54" s="17">
        <f>F54*G54</f>
        <v>11600</v>
      </c>
      <c r="I54" s="11"/>
    </row>
    <row r="55" spans="1:9">
      <c r="A55" s="25">
        <v>41</v>
      </c>
      <c r="B55" s="65" t="s">
        <v>2427</v>
      </c>
      <c r="C55" s="15" t="s">
        <v>1123</v>
      </c>
      <c r="D55" s="65" t="s">
        <v>2093</v>
      </c>
      <c r="E55" s="12" t="s">
        <v>1017</v>
      </c>
      <c r="F55" s="134">
        <f>1700+300</f>
        <v>2000</v>
      </c>
      <c r="G55" s="130" t="s">
        <v>1031</v>
      </c>
      <c r="H55" s="17">
        <f>F55*G55</f>
        <v>1200</v>
      </c>
      <c r="I55" s="11"/>
    </row>
    <row r="56" spans="1:9">
      <c r="A56" s="25"/>
      <c r="B56" s="65"/>
      <c r="C56" s="16" t="s">
        <v>1997</v>
      </c>
      <c r="D56" s="65"/>
      <c r="E56" s="65"/>
      <c r="F56" s="134"/>
      <c r="G56" s="130"/>
      <c r="H56" s="18">
        <f>SUM(H15:H55)</f>
        <v>3506789.8600000003</v>
      </c>
      <c r="I56" s="18">
        <f>H56</f>
        <v>3506789.8600000003</v>
      </c>
    </row>
    <row r="57" spans="1:9">
      <c r="A57" s="25"/>
      <c r="B57" s="65"/>
      <c r="C57" s="16"/>
      <c r="D57" s="65"/>
      <c r="E57" s="65"/>
      <c r="F57" s="134"/>
      <c r="G57" s="130"/>
      <c r="H57" s="18"/>
      <c r="I57" s="18"/>
    </row>
    <row r="58" spans="1:9">
      <c r="A58" s="25"/>
      <c r="B58" s="15"/>
      <c r="C58" s="16"/>
      <c r="D58" s="15"/>
      <c r="E58" s="15"/>
      <c r="F58" s="140"/>
      <c r="G58" s="130"/>
      <c r="H58" s="11"/>
      <c r="I58" s="11"/>
    </row>
    <row r="59" spans="1:9">
      <c r="A59" s="25"/>
      <c r="B59" s="15"/>
      <c r="C59" s="16" t="s">
        <v>1998</v>
      </c>
      <c r="D59" s="15"/>
      <c r="E59" s="15"/>
      <c r="F59" s="140"/>
      <c r="G59" s="130"/>
      <c r="H59" s="11"/>
      <c r="I59" s="11"/>
    </row>
    <row r="60" spans="1:9">
      <c r="A60" s="25">
        <v>42</v>
      </c>
      <c r="B60" s="65" t="s">
        <v>2428</v>
      </c>
      <c r="C60" s="14" t="s">
        <v>1124</v>
      </c>
      <c r="D60" s="65" t="s">
        <v>2094</v>
      </c>
      <c r="E60" s="12" t="s">
        <v>1021</v>
      </c>
      <c r="F60" s="134">
        <f>540+60</f>
        <v>600</v>
      </c>
      <c r="G60" s="130" t="s">
        <v>1126</v>
      </c>
      <c r="H60" s="17">
        <f>F60*G60</f>
        <v>51060</v>
      </c>
      <c r="I60" s="11"/>
    </row>
    <row r="61" spans="1:9" ht="51">
      <c r="A61" s="25">
        <v>43</v>
      </c>
      <c r="B61" s="65" t="s">
        <v>2429</v>
      </c>
      <c r="C61" s="14" t="s">
        <v>1127</v>
      </c>
      <c r="D61" s="65" t="s">
        <v>2095</v>
      </c>
      <c r="E61" s="12" t="s">
        <v>1021</v>
      </c>
      <c r="F61" s="134" t="s">
        <v>1128</v>
      </c>
      <c r="G61" s="130" t="s">
        <v>1129</v>
      </c>
      <c r="H61" s="17">
        <f>F61*G61</f>
        <v>129450</v>
      </c>
      <c r="I61" s="11"/>
    </row>
    <row r="62" spans="1:9" ht="51">
      <c r="A62" s="25">
        <v>44</v>
      </c>
      <c r="B62" s="65" t="s">
        <v>2430</v>
      </c>
      <c r="C62" s="14" t="s">
        <v>1130</v>
      </c>
      <c r="D62" s="65" t="s">
        <v>2096</v>
      </c>
      <c r="E62" s="12" t="s">
        <v>1021</v>
      </c>
      <c r="F62" s="134">
        <f>336+64</f>
        <v>400</v>
      </c>
      <c r="G62" s="130" t="s">
        <v>1131</v>
      </c>
      <c r="H62" s="17">
        <f t="shared" ref="H62:H73" si="2">F62*G62</f>
        <v>39120</v>
      </c>
      <c r="I62" s="11"/>
    </row>
    <row r="63" spans="1:9" ht="51">
      <c r="A63" s="25">
        <v>45</v>
      </c>
      <c r="B63" s="65" t="s">
        <v>2431</v>
      </c>
      <c r="C63" s="14" t="s">
        <v>387</v>
      </c>
      <c r="D63" s="65" t="s">
        <v>2097</v>
      </c>
      <c r="E63" s="12" t="s">
        <v>1021</v>
      </c>
      <c r="F63" s="134">
        <f>24117+383</f>
        <v>24500</v>
      </c>
      <c r="G63" s="130" t="s">
        <v>388</v>
      </c>
      <c r="H63" s="17">
        <f t="shared" si="2"/>
        <v>2548000</v>
      </c>
      <c r="I63" s="11"/>
    </row>
    <row r="64" spans="1:9" ht="25.5">
      <c r="A64" s="25">
        <v>46</v>
      </c>
      <c r="B64" s="65" t="s">
        <v>2432</v>
      </c>
      <c r="C64" s="14" t="s">
        <v>389</v>
      </c>
      <c r="D64" s="65" t="s">
        <v>2098</v>
      </c>
      <c r="E64" s="12" t="s">
        <v>1021</v>
      </c>
      <c r="F64" s="134">
        <f>283+17</f>
        <v>300</v>
      </c>
      <c r="G64" s="130" t="s">
        <v>390</v>
      </c>
      <c r="H64" s="17">
        <f t="shared" si="2"/>
        <v>11040</v>
      </c>
      <c r="I64" s="11"/>
    </row>
    <row r="65" spans="1:9" ht="63.75">
      <c r="A65" s="25">
        <v>47</v>
      </c>
      <c r="B65" s="65" t="s">
        <v>2433</v>
      </c>
      <c r="C65" s="14" t="s">
        <v>391</v>
      </c>
      <c r="D65" s="19" t="s">
        <v>2099</v>
      </c>
      <c r="E65" s="12" t="s">
        <v>1021</v>
      </c>
      <c r="F65" s="134" t="s">
        <v>1087</v>
      </c>
      <c r="G65" s="130" t="s">
        <v>1067</v>
      </c>
      <c r="H65" s="17">
        <f t="shared" si="2"/>
        <v>2880</v>
      </c>
      <c r="I65" s="11"/>
    </row>
    <row r="66" spans="1:9" ht="63.75">
      <c r="A66" s="25">
        <v>48</v>
      </c>
      <c r="B66" s="65" t="s">
        <v>2434</v>
      </c>
      <c r="C66" s="14" t="s">
        <v>392</v>
      </c>
      <c r="D66" s="19" t="s">
        <v>2100</v>
      </c>
      <c r="E66" s="12" t="s">
        <v>1021</v>
      </c>
      <c r="F66" s="134" t="s">
        <v>1087</v>
      </c>
      <c r="G66" s="130" t="s">
        <v>1093</v>
      </c>
      <c r="H66" s="17">
        <f t="shared" si="2"/>
        <v>3460</v>
      </c>
      <c r="I66" s="11"/>
    </row>
    <row r="67" spans="1:9" ht="63.75">
      <c r="A67" s="25">
        <v>49</v>
      </c>
      <c r="B67" s="65" t="s">
        <v>2435</v>
      </c>
      <c r="C67" s="14" t="s">
        <v>393</v>
      </c>
      <c r="D67" s="19" t="s">
        <v>2101</v>
      </c>
      <c r="E67" s="12" t="s">
        <v>1021</v>
      </c>
      <c r="F67" s="134" t="s">
        <v>1087</v>
      </c>
      <c r="G67" s="130" t="s">
        <v>390</v>
      </c>
      <c r="H67" s="17">
        <f t="shared" si="2"/>
        <v>3679.9999999999995</v>
      </c>
      <c r="I67" s="11"/>
    </row>
    <row r="68" spans="1:9" ht="51">
      <c r="A68" s="25">
        <v>50</v>
      </c>
      <c r="B68" s="65" t="s">
        <v>2436</v>
      </c>
      <c r="C68" s="14" t="s">
        <v>394</v>
      </c>
      <c r="D68" s="65" t="s">
        <v>2096</v>
      </c>
      <c r="E68" s="12" t="s">
        <v>1017</v>
      </c>
      <c r="F68" s="134" t="s">
        <v>1038</v>
      </c>
      <c r="G68" s="130" t="s">
        <v>395</v>
      </c>
      <c r="H68" s="17">
        <f t="shared" si="2"/>
        <v>835.04</v>
      </c>
      <c r="I68" s="11"/>
    </row>
    <row r="69" spans="1:9" ht="63.75">
      <c r="A69" s="25">
        <v>51</v>
      </c>
      <c r="B69" s="65" t="s">
        <v>2437</v>
      </c>
      <c r="C69" s="14" t="s">
        <v>396</v>
      </c>
      <c r="D69" s="19" t="s">
        <v>2105</v>
      </c>
      <c r="E69" s="12" t="s">
        <v>1021</v>
      </c>
      <c r="F69" s="134">
        <f>58+2</f>
        <v>60</v>
      </c>
      <c r="G69" s="130" t="s">
        <v>398</v>
      </c>
      <c r="H69" s="17">
        <f t="shared" si="2"/>
        <v>22110</v>
      </c>
      <c r="I69" s="11"/>
    </row>
    <row r="70" spans="1:9">
      <c r="A70" s="25">
        <v>52</v>
      </c>
      <c r="B70" s="65" t="s">
        <v>2438</v>
      </c>
      <c r="C70" s="15" t="s">
        <v>399</v>
      </c>
      <c r="D70" s="65" t="s">
        <v>2102</v>
      </c>
      <c r="E70" s="12" t="s">
        <v>1101</v>
      </c>
      <c r="F70" s="134">
        <f>41025+975</f>
        <v>42000</v>
      </c>
      <c r="G70" s="130" t="s">
        <v>1042</v>
      </c>
      <c r="H70" s="17">
        <f t="shared" si="2"/>
        <v>50400</v>
      </c>
      <c r="I70" s="11"/>
    </row>
    <row r="71" spans="1:9">
      <c r="A71" s="25">
        <v>53</v>
      </c>
      <c r="B71" s="65" t="s">
        <v>2439</v>
      </c>
      <c r="C71" s="14" t="s">
        <v>400</v>
      </c>
      <c r="D71" s="65" t="s">
        <v>2103</v>
      </c>
      <c r="E71" s="12" t="s">
        <v>1101</v>
      </c>
      <c r="F71" s="134">
        <f>50700+300</f>
        <v>51000</v>
      </c>
      <c r="G71" s="130" t="s">
        <v>1034</v>
      </c>
      <c r="H71" s="17">
        <f t="shared" si="2"/>
        <v>91800</v>
      </c>
      <c r="I71" s="11"/>
    </row>
    <row r="72" spans="1:9" ht="38.25">
      <c r="A72" s="25">
        <v>54</v>
      </c>
      <c r="B72" s="65" t="s">
        <v>2440</v>
      </c>
      <c r="C72" s="14" t="s">
        <v>401</v>
      </c>
      <c r="D72" s="65" t="s">
        <v>2104</v>
      </c>
      <c r="E72" s="12" t="s">
        <v>1017</v>
      </c>
      <c r="F72" s="134">
        <f>19317+683</f>
        <v>20000</v>
      </c>
      <c r="G72" s="130" t="s">
        <v>402</v>
      </c>
      <c r="H72" s="17">
        <f t="shared" si="2"/>
        <v>40000</v>
      </c>
      <c r="I72" s="11"/>
    </row>
    <row r="73" spans="1:9" ht="51">
      <c r="A73" s="25">
        <v>55</v>
      </c>
      <c r="B73" s="65" t="s">
        <v>2441</v>
      </c>
      <c r="C73" s="14" t="s">
        <v>2296</v>
      </c>
      <c r="D73" s="65" t="s">
        <v>2103</v>
      </c>
      <c r="E73" s="12" t="s">
        <v>1017</v>
      </c>
      <c r="F73" s="134" t="s">
        <v>403</v>
      </c>
      <c r="G73" s="130" t="s">
        <v>404</v>
      </c>
      <c r="H73" s="17">
        <f t="shared" si="2"/>
        <v>2700</v>
      </c>
      <c r="I73" s="11"/>
    </row>
    <row r="74" spans="1:9" ht="25.5">
      <c r="A74" s="25">
        <v>56</v>
      </c>
      <c r="B74" s="65" t="s">
        <v>2442</v>
      </c>
      <c r="C74" s="14" t="s">
        <v>405</v>
      </c>
      <c r="D74" s="65" t="s">
        <v>2106</v>
      </c>
      <c r="E74" s="12" t="s">
        <v>1021</v>
      </c>
      <c r="F74" s="134">
        <f>2928+72</f>
        <v>3000</v>
      </c>
      <c r="G74" s="130" t="s">
        <v>406</v>
      </c>
      <c r="H74" s="17">
        <f t="shared" ref="H74:H84" si="3">F74*G74</f>
        <v>345000</v>
      </c>
      <c r="I74" s="11"/>
    </row>
    <row r="75" spans="1:9">
      <c r="A75" s="25">
        <v>57</v>
      </c>
      <c r="B75" s="65" t="s">
        <v>2443</v>
      </c>
      <c r="C75" s="15" t="s">
        <v>407</v>
      </c>
      <c r="D75" s="65" t="s">
        <v>2107</v>
      </c>
      <c r="E75" s="12" t="s">
        <v>1017</v>
      </c>
      <c r="F75" s="134">
        <f>21535+465</f>
        <v>22000</v>
      </c>
      <c r="G75" s="130" t="s">
        <v>1082</v>
      </c>
      <c r="H75" s="17">
        <f t="shared" si="3"/>
        <v>255200</v>
      </c>
      <c r="I75" s="11"/>
    </row>
    <row r="76" spans="1:9">
      <c r="A76" s="25">
        <v>58</v>
      </c>
      <c r="B76" s="65" t="s">
        <v>2444</v>
      </c>
      <c r="C76" s="14" t="s">
        <v>408</v>
      </c>
      <c r="D76" s="65" t="s">
        <v>2108</v>
      </c>
      <c r="E76" s="12" t="s">
        <v>1017</v>
      </c>
      <c r="F76" s="134">
        <f>63307+1693</f>
        <v>65000</v>
      </c>
      <c r="G76" s="130" t="s">
        <v>409</v>
      </c>
      <c r="H76" s="17">
        <f t="shared" si="3"/>
        <v>864500</v>
      </c>
      <c r="I76" s="11"/>
    </row>
    <row r="77" spans="1:9">
      <c r="A77" s="25">
        <v>59</v>
      </c>
      <c r="B77" s="65" t="s">
        <v>2445</v>
      </c>
      <c r="C77" s="14" t="s">
        <v>410</v>
      </c>
      <c r="D77" s="65" t="s">
        <v>2109</v>
      </c>
      <c r="E77" s="12" t="s">
        <v>1017</v>
      </c>
      <c r="F77" s="134">
        <f>10670+330</f>
        <v>11000</v>
      </c>
      <c r="G77" s="130" t="s">
        <v>1088</v>
      </c>
      <c r="H77" s="17">
        <f t="shared" si="3"/>
        <v>77000</v>
      </c>
      <c r="I77" s="11"/>
    </row>
    <row r="78" spans="1:9">
      <c r="A78" s="25">
        <v>60</v>
      </c>
      <c r="B78" s="65" t="s">
        <v>2446</v>
      </c>
      <c r="C78" s="15" t="s">
        <v>411</v>
      </c>
      <c r="D78" s="65" t="s">
        <v>2110</v>
      </c>
      <c r="E78" s="12" t="s">
        <v>1017</v>
      </c>
      <c r="F78" s="134">
        <f>1413+87</f>
        <v>1500</v>
      </c>
      <c r="G78" s="130" t="s">
        <v>412</v>
      </c>
      <c r="H78" s="17">
        <f t="shared" si="3"/>
        <v>25500</v>
      </c>
      <c r="I78" s="11"/>
    </row>
    <row r="79" spans="1:9" ht="25.5">
      <c r="A79" s="25">
        <v>61</v>
      </c>
      <c r="B79" s="65" t="s">
        <v>2447</v>
      </c>
      <c r="C79" s="14" t="s">
        <v>413</v>
      </c>
      <c r="D79" s="65" t="s">
        <v>2108</v>
      </c>
      <c r="E79" s="12" t="s">
        <v>1017</v>
      </c>
      <c r="F79" s="134">
        <f>734+266</f>
        <v>1000</v>
      </c>
      <c r="G79" s="130" t="s">
        <v>1093</v>
      </c>
      <c r="H79" s="17">
        <f t="shared" si="3"/>
        <v>34600</v>
      </c>
      <c r="I79" s="11"/>
    </row>
    <row r="80" spans="1:9" ht="25.5">
      <c r="A80" s="25">
        <v>62</v>
      </c>
      <c r="B80" s="65" t="s">
        <v>2448</v>
      </c>
      <c r="C80" s="14" t="s">
        <v>414</v>
      </c>
      <c r="D80" s="65" t="s">
        <v>2111</v>
      </c>
      <c r="E80" s="12" t="s">
        <v>1101</v>
      </c>
      <c r="F80" s="134">
        <f>(2469980*1.3)-11534</f>
        <v>3199440</v>
      </c>
      <c r="G80" s="130" t="s">
        <v>415</v>
      </c>
      <c r="H80" s="17">
        <f t="shared" si="3"/>
        <v>3199440</v>
      </c>
      <c r="I80" s="11"/>
    </row>
    <row r="81" spans="1:9" ht="25.5">
      <c r="A81" s="25">
        <v>63</v>
      </c>
      <c r="B81" s="65" t="s">
        <v>2449</v>
      </c>
      <c r="C81" s="14" t="s">
        <v>416</v>
      </c>
      <c r="D81" s="65" t="s">
        <v>2111</v>
      </c>
      <c r="E81" s="12" t="s">
        <v>1101</v>
      </c>
      <c r="F81" s="134">
        <f>101139+3861</f>
        <v>105000</v>
      </c>
      <c r="G81" s="130" t="s">
        <v>417</v>
      </c>
      <c r="H81" s="17">
        <f t="shared" si="3"/>
        <v>99750</v>
      </c>
      <c r="I81" s="11"/>
    </row>
    <row r="82" spans="1:9">
      <c r="A82" s="25">
        <v>64</v>
      </c>
      <c r="B82" s="65" t="s">
        <v>2450</v>
      </c>
      <c r="C82" s="14" t="s">
        <v>418</v>
      </c>
      <c r="D82" s="65" t="s">
        <v>2111</v>
      </c>
      <c r="E82" s="12" t="s">
        <v>1017</v>
      </c>
      <c r="F82" s="134">
        <f>111668+3332</f>
        <v>115000</v>
      </c>
      <c r="G82" s="130" t="s">
        <v>419</v>
      </c>
      <c r="H82" s="17">
        <f t="shared" si="3"/>
        <v>172500</v>
      </c>
      <c r="I82" s="11"/>
    </row>
    <row r="83" spans="1:9" ht="25.5">
      <c r="A83" s="25">
        <v>65</v>
      </c>
      <c r="B83" s="65" t="s">
        <v>2451</v>
      </c>
      <c r="C83" s="14" t="s">
        <v>420</v>
      </c>
      <c r="D83" s="65" t="s">
        <v>2112</v>
      </c>
      <c r="E83" s="12" t="s">
        <v>1079</v>
      </c>
      <c r="F83" s="134">
        <f>1003+47</f>
        <v>1050</v>
      </c>
      <c r="G83" s="130" t="s">
        <v>421</v>
      </c>
      <c r="H83" s="17">
        <f t="shared" si="3"/>
        <v>26775</v>
      </c>
      <c r="I83" s="11"/>
    </row>
    <row r="84" spans="1:9" ht="25.5">
      <c r="A84" s="25">
        <v>66</v>
      </c>
      <c r="B84" s="65" t="s">
        <v>2452</v>
      </c>
      <c r="C84" s="14" t="s">
        <v>422</v>
      </c>
      <c r="D84" s="65" t="s">
        <v>2227</v>
      </c>
      <c r="E84" s="12" t="s">
        <v>1079</v>
      </c>
      <c r="F84" s="134" t="s">
        <v>1023</v>
      </c>
      <c r="G84" s="130" t="s">
        <v>423</v>
      </c>
      <c r="H84" s="17">
        <f t="shared" si="3"/>
        <v>10950.57</v>
      </c>
      <c r="I84" s="11"/>
    </row>
    <row r="85" spans="1:9" ht="25.5">
      <c r="A85" s="25"/>
      <c r="B85" s="65"/>
      <c r="C85" s="69" t="s">
        <v>1999</v>
      </c>
      <c r="D85" s="65"/>
      <c r="E85" s="65"/>
      <c r="F85" s="134"/>
      <c r="G85" s="130"/>
      <c r="H85" s="18">
        <f>SUM(H60:H84)</f>
        <v>8107750.6100000003</v>
      </c>
      <c r="I85" s="18">
        <f>H85</f>
        <v>8107750.6100000003</v>
      </c>
    </row>
    <row r="86" spans="1:9">
      <c r="A86" s="25"/>
      <c r="B86" s="65"/>
      <c r="C86" s="14"/>
      <c r="D86" s="65"/>
      <c r="E86" s="65"/>
      <c r="F86" s="134"/>
      <c r="G86" s="130"/>
      <c r="H86" s="68"/>
      <c r="I86" s="67"/>
    </row>
    <row r="87" spans="1:9">
      <c r="A87" s="25"/>
      <c r="B87" s="15"/>
      <c r="C87" s="16"/>
      <c r="D87" s="15"/>
      <c r="E87" s="15"/>
      <c r="F87" s="140"/>
      <c r="G87" s="130"/>
      <c r="H87" s="11"/>
      <c r="I87" s="11"/>
    </row>
    <row r="88" spans="1:9">
      <c r="A88" s="25"/>
      <c r="B88" s="15"/>
      <c r="C88" s="16" t="s">
        <v>2000</v>
      </c>
      <c r="D88" s="15"/>
      <c r="E88" s="15"/>
      <c r="F88" s="140"/>
      <c r="G88" s="130"/>
      <c r="H88" s="11"/>
      <c r="I88" s="11"/>
    </row>
    <row r="89" spans="1:9" ht="38.25">
      <c r="A89" s="25">
        <v>67</v>
      </c>
      <c r="B89" s="65" t="s">
        <v>2453</v>
      </c>
      <c r="C89" s="14" t="s">
        <v>1463</v>
      </c>
      <c r="D89" s="65" t="s">
        <v>2113</v>
      </c>
      <c r="E89" s="12" t="s">
        <v>1017</v>
      </c>
      <c r="F89" s="134">
        <v>28</v>
      </c>
      <c r="G89" s="130" t="s">
        <v>1464</v>
      </c>
      <c r="H89" s="17">
        <f t="shared" ref="H89:H99" si="4">F89*G89</f>
        <v>870.80000000000007</v>
      </c>
      <c r="I89" s="11"/>
    </row>
    <row r="90" spans="1:9" ht="38.25">
      <c r="A90" s="25">
        <v>68</v>
      </c>
      <c r="B90" s="65" t="s">
        <v>2454</v>
      </c>
      <c r="C90" s="14" t="s">
        <v>1465</v>
      </c>
      <c r="D90" s="65" t="s">
        <v>2114</v>
      </c>
      <c r="E90" s="12" t="s">
        <v>1017</v>
      </c>
      <c r="F90" s="134">
        <v>976</v>
      </c>
      <c r="G90" s="130" t="s">
        <v>1466</v>
      </c>
      <c r="H90" s="17">
        <f t="shared" si="4"/>
        <v>23004.32</v>
      </c>
      <c r="I90" s="11"/>
    </row>
    <row r="91" spans="1:9" ht="25.5">
      <c r="A91" s="25">
        <v>69</v>
      </c>
      <c r="B91" s="65" t="s">
        <v>2455</v>
      </c>
      <c r="C91" s="14" t="s">
        <v>1467</v>
      </c>
      <c r="D91" s="65" t="s">
        <v>2114</v>
      </c>
      <c r="E91" s="12" t="s">
        <v>1017</v>
      </c>
      <c r="F91" s="134" t="s">
        <v>630</v>
      </c>
      <c r="G91" s="130" t="s">
        <v>1468</v>
      </c>
      <c r="H91" s="17">
        <f t="shared" si="4"/>
        <v>628.9799999999999</v>
      </c>
      <c r="I91" s="11"/>
    </row>
    <row r="92" spans="1:9" ht="51">
      <c r="A92" s="25">
        <v>70</v>
      </c>
      <c r="B92" s="65" t="s">
        <v>2456</v>
      </c>
      <c r="C92" s="14" t="s">
        <v>2297</v>
      </c>
      <c r="D92" s="65" t="s">
        <v>2114</v>
      </c>
      <c r="E92" s="12" t="s">
        <v>1017</v>
      </c>
      <c r="F92" s="134" t="s">
        <v>1469</v>
      </c>
      <c r="G92" s="130" t="s">
        <v>1470</v>
      </c>
      <c r="H92" s="17">
        <f t="shared" si="4"/>
        <v>5690.2999999999993</v>
      </c>
      <c r="I92" s="11"/>
    </row>
    <row r="93" spans="1:9" ht="25.5">
      <c r="A93" s="25">
        <v>71</v>
      </c>
      <c r="B93" s="65" t="s">
        <v>2457</v>
      </c>
      <c r="C93" s="14" t="s">
        <v>1471</v>
      </c>
      <c r="D93" s="65" t="s">
        <v>2115</v>
      </c>
      <c r="E93" s="12" t="s">
        <v>536</v>
      </c>
      <c r="F93" s="134">
        <f>2983+17</f>
        <v>3000</v>
      </c>
      <c r="G93" s="130" t="s">
        <v>1039</v>
      </c>
      <c r="H93" s="17">
        <f t="shared" si="4"/>
        <v>13799.999999999998</v>
      </c>
      <c r="I93" s="11"/>
    </row>
    <row r="94" spans="1:9" ht="38.25">
      <c r="A94" s="25">
        <v>72</v>
      </c>
      <c r="B94" s="65" t="s">
        <v>2458</v>
      </c>
      <c r="C94" s="14" t="s">
        <v>1472</v>
      </c>
      <c r="D94" s="65" t="s">
        <v>2116</v>
      </c>
      <c r="E94" s="12" t="s">
        <v>1017</v>
      </c>
      <c r="F94" s="134" t="s">
        <v>1473</v>
      </c>
      <c r="G94" s="130" t="s">
        <v>1474</v>
      </c>
      <c r="H94" s="17">
        <f t="shared" si="4"/>
        <v>18176</v>
      </c>
      <c r="I94" s="11"/>
    </row>
    <row r="95" spans="1:9" ht="76.5">
      <c r="A95" s="25">
        <v>73</v>
      </c>
      <c r="B95" s="65" t="s">
        <v>2459</v>
      </c>
      <c r="C95" s="14" t="s">
        <v>1475</v>
      </c>
      <c r="D95" s="65" t="s">
        <v>2117</v>
      </c>
      <c r="E95" s="12" t="s">
        <v>1017</v>
      </c>
      <c r="F95" s="134" t="s">
        <v>1476</v>
      </c>
      <c r="G95" s="130" t="s">
        <v>1477</v>
      </c>
      <c r="H95" s="17">
        <f t="shared" si="4"/>
        <v>182393.1</v>
      </c>
      <c r="I95" s="11"/>
    </row>
    <row r="96" spans="1:9" ht="63.75">
      <c r="A96" s="25">
        <v>74</v>
      </c>
      <c r="B96" s="65" t="s">
        <v>2460</v>
      </c>
      <c r="C96" s="14" t="s">
        <v>1478</v>
      </c>
      <c r="D96" s="65" t="s">
        <v>2117</v>
      </c>
      <c r="E96" s="12" t="s">
        <v>1017</v>
      </c>
      <c r="F96" s="134" t="s">
        <v>609</v>
      </c>
      <c r="G96" s="130" t="s">
        <v>1479</v>
      </c>
      <c r="H96" s="17">
        <f t="shared" si="4"/>
        <v>19964.5</v>
      </c>
      <c r="I96" s="11"/>
    </row>
    <row r="97" spans="1:9" ht="38.25">
      <c r="A97" s="25">
        <v>75</v>
      </c>
      <c r="B97" s="65" t="s">
        <v>2461</v>
      </c>
      <c r="C97" s="14" t="s">
        <v>1480</v>
      </c>
      <c r="D97" s="65" t="s">
        <v>2117</v>
      </c>
      <c r="E97" s="12" t="s">
        <v>1017</v>
      </c>
      <c r="F97" s="134" t="s">
        <v>1481</v>
      </c>
      <c r="G97" s="130" t="s">
        <v>1482</v>
      </c>
      <c r="H97" s="17">
        <f t="shared" si="4"/>
        <v>95898.599999999991</v>
      </c>
      <c r="I97" s="11"/>
    </row>
    <row r="98" spans="1:9" ht="63.75">
      <c r="A98" s="25">
        <v>76</v>
      </c>
      <c r="B98" s="65" t="s">
        <v>2462</v>
      </c>
      <c r="C98" s="14" t="s">
        <v>1483</v>
      </c>
      <c r="D98" s="65" t="s">
        <v>2118</v>
      </c>
      <c r="E98" s="12" t="s">
        <v>1021</v>
      </c>
      <c r="F98" s="134" t="s">
        <v>1099</v>
      </c>
      <c r="G98" s="130" t="s">
        <v>1484</v>
      </c>
      <c r="H98" s="17">
        <f t="shared" si="4"/>
        <v>26407.360000000001</v>
      </c>
      <c r="I98" s="11"/>
    </row>
    <row r="99" spans="1:9" ht="25.5">
      <c r="A99" s="25">
        <v>77</v>
      </c>
      <c r="B99" s="65" t="s">
        <v>2463</v>
      </c>
      <c r="C99" s="14" t="s">
        <v>2298</v>
      </c>
      <c r="D99" s="65" t="s">
        <v>2119</v>
      </c>
      <c r="E99" s="12" t="s">
        <v>1017</v>
      </c>
      <c r="F99" s="134" t="s">
        <v>1455</v>
      </c>
      <c r="G99" s="130" t="s">
        <v>1485</v>
      </c>
      <c r="H99" s="17">
        <f t="shared" si="4"/>
        <v>1762.28</v>
      </c>
      <c r="I99" s="11"/>
    </row>
    <row r="100" spans="1:9" ht="25.5">
      <c r="A100" s="25">
        <v>78</v>
      </c>
      <c r="B100" s="65" t="s">
        <v>2464</v>
      </c>
      <c r="C100" s="14" t="s">
        <v>1486</v>
      </c>
      <c r="D100" s="65" t="s">
        <v>2120</v>
      </c>
      <c r="E100" s="12" t="s">
        <v>1079</v>
      </c>
      <c r="F100" s="134" t="s">
        <v>1487</v>
      </c>
      <c r="G100" s="130" t="s">
        <v>1067</v>
      </c>
      <c r="H100" s="17">
        <f t="shared" ref="H100:H121" si="5">F100*G100</f>
        <v>1612.8</v>
      </c>
      <c r="I100" s="11"/>
    </row>
    <row r="101" spans="1:9" ht="25.5">
      <c r="A101" s="25">
        <v>79</v>
      </c>
      <c r="B101" s="65" t="s">
        <v>2465</v>
      </c>
      <c r="C101" s="14" t="s">
        <v>1488</v>
      </c>
      <c r="D101" s="65" t="s">
        <v>2121</v>
      </c>
      <c r="E101" s="12" t="s">
        <v>1017</v>
      </c>
      <c r="F101" s="134" t="s">
        <v>526</v>
      </c>
      <c r="G101" s="130" t="s">
        <v>1489</v>
      </c>
      <c r="H101" s="17">
        <f t="shared" si="5"/>
        <v>790.4</v>
      </c>
      <c r="I101" s="11"/>
    </row>
    <row r="102" spans="1:9">
      <c r="A102" s="25">
        <v>80</v>
      </c>
      <c r="B102" s="65" t="s">
        <v>2466</v>
      </c>
      <c r="C102" s="14" t="s">
        <v>1490</v>
      </c>
      <c r="D102" s="65" t="s">
        <v>2120</v>
      </c>
      <c r="E102" s="12" t="s">
        <v>1017</v>
      </c>
      <c r="F102" s="134" t="s">
        <v>1491</v>
      </c>
      <c r="G102" s="130" t="s">
        <v>1492</v>
      </c>
      <c r="H102" s="17">
        <f t="shared" si="5"/>
        <v>8050</v>
      </c>
      <c r="I102" s="11"/>
    </row>
    <row r="103" spans="1:9" ht="25.5">
      <c r="A103" s="25">
        <v>81</v>
      </c>
      <c r="B103" s="65" t="s">
        <v>2467</v>
      </c>
      <c r="C103" s="14" t="s">
        <v>1493</v>
      </c>
      <c r="D103" s="65" t="s">
        <v>2120</v>
      </c>
      <c r="E103" s="12" t="s">
        <v>1017</v>
      </c>
      <c r="F103" s="134" t="s">
        <v>1494</v>
      </c>
      <c r="G103" s="130" t="s">
        <v>1495</v>
      </c>
      <c r="H103" s="17">
        <f t="shared" si="5"/>
        <v>6664</v>
      </c>
      <c r="I103" s="11"/>
    </row>
    <row r="104" spans="1:9" ht="25.5">
      <c r="A104" s="25">
        <v>82</v>
      </c>
      <c r="B104" s="65" t="s">
        <v>2468</v>
      </c>
      <c r="C104" s="14" t="s">
        <v>1496</v>
      </c>
      <c r="D104" s="65" t="s">
        <v>2122</v>
      </c>
      <c r="E104" s="12" t="s">
        <v>1079</v>
      </c>
      <c r="F104" s="134" t="s">
        <v>1115</v>
      </c>
      <c r="G104" s="130" t="s">
        <v>1497</v>
      </c>
      <c r="H104" s="17">
        <f t="shared" si="5"/>
        <v>843.48</v>
      </c>
      <c r="I104" s="11"/>
    </row>
    <row r="105" spans="1:9" ht="38.25">
      <c r="A105" s="25">
        <v>83</v>
      </c>
      <c r="B105" s="65" t="s">
        <v>2469</v>
      </c>
      <c r="C105" s="14" t="s">
        <v>1498</v>
      </c>
      <c r="D105" s="65" t="s">
        <v>2123</v>
      </c>
      <c r="E105" s="12" t="s">
        <v>1079</v>
      </c>
      <c r="F105" s="134" t="s">
        <v>1032</v>
      </c>
      <c r="G105" s="130" t="s">
        <v>1464</v>
      </c>
      <c r="H105" s="17">
        <f t="shared" si="5"/>
        <v>186.60000000000002</v>
      </c>
      <c r="I105" s="11"/>
    </row>
    <row r="106" spans="1:9" ht="38.25">
      <c r="A106" s="25">
        <v>84</v>
      </c>
      <c r="B106" s="65" t="s">
        <v>2470</v>
      </c>
      <c r="C106" s="14" t="s">
        <v>1499</v>
      </c>
      <c r="D106" s="65" t="s">
        <v>2123</v>
      </c>
      <c r="E106" s="12" t="s">
        <v>1079</v>
      </c>
      <c r="F106" s="134" t="s">
        <v>1046</v>
      </c>
      <c r="G106" s="130" t="s">
        <v>1500</v>
      </c>
      <c r="H106" s="17">
        <f t="shared" si="5"/>
        <v>2063.16</v>
      </c>
      <c r="I106" s="11"/>
    </row>
    <row r="107" spans="1:9" ht="51">
      <c r="A107" s="25">
        <v>85</v>
      </c>
      <c r="B107" s="65" t="s">
        <v>2471</v>
      </c>
      <c r="C107" s="14" t="s">
        <v>2299</v>
      </c>
      <c r="D107" s="65" t="s">
        <v>2124</v>
      </c>
      <c r="E107" s="12" t="s">
        <v>1063</v>
      </c>
      <c r="F107" s="134" t="s">
        <v>1119</v>
      </c>
      <c r="G107" s="130" t="s">
        <v>1501</v>
      </c>
      <c r="H107" s="17">
        <f t="shared" si="5"/>
        <v>852.72</v>
      </c>
      <c r="I107" s="11"/>
    </row>
    <row r="108" spans="1:9" ht="51">
      <c r="A108" s="25">
        <v>86</v>
      </c>
      <c r="B108" s="65" t="s">
        <v>2003</v>
      </c>
      <c r="C108" s="14" t="s">
        <v>2300</v>
      </c>
      <c r="D108" s="65" t="s">
        <v>2124</v>
      </c>
      <c r="E108" s="12" t="s">
        <v>1063</v>
      </c>
      <c r="F108" s="134" t="s">
        <v>1026</v>
      </c>
      <c r="G108" s="130" t="s">
        <v>1502</v>
      </c>
      <c r="H108" s="17">
        <f t="shared" si="5"/>
        <v>369</v>
      </c>
      <c r="I108" s="11"/>
    </row>
    <row r="109" spans="1:9" ht="38.25">
      <c r="A109" s="25">
        <v>87</v>
      </c>
      <c r="B109" s="65" t="s">
        <v>471</v>
      </c>
      <c r="C109" s="14" t="s">
        <v>1503</v>
      </c>
      <c r="D109" s="65" t="s">
        <v>2125</v>
      </c>
      <c r="E109" s="12" t="s">
        <v>1017</v>
      </c>
      <c r="F109" s="134" t="s">
        <v>1059</v>
      </c>
      <c r="G109" s="130" t="s">
        <v>1504</v>
      </c>
      <c r="H109" s="17">
        <f t="shared" si="5"/>
        <v>3477.6</v>
      </c>
      <c r="I109" s="11"/>
    </row>
    <row r="110" spans="1:9" ht="51">
      <c r="A110" s="25">
        <v>88</v>
      </c>
      <c r="B110" s="65" t="s">
        <v>2472</v>
      </c>
      <c r="C110" s="14" t="s">
        <v>1505</v>
      </c>
      <c r="D110" s="65" t="s">
        <v>2125</v>
      </c>
      <c r="E110" s="12" t="s">
        <v>1017</v>
      </c>
      <c r="F110" s="134" t="s">
        <v>1026</v>
      </c>
      <c r="G110" s="130" t="s">
        <v>1506</v>
      </c>
      <c r="H110" s="17">
        <f t="shared" si="5"/>
        <v>846.72</v>
      </c>
      <c r="I110" s="11"/>
    </row>
    <row r="111" spans="1:9" ht="38.25">
      <c r="A111" s="25">
        <v>89</v>
      </c>
      <c r="B111" s="65" t="s">
        <v>2473</v>
      </c>
      <c r="C111" s="14" t="s">
        <v>1507</v>
      </c>
      <c r="D111" s="65" t="s">
        <v>2122</v>
      </c>
      <c r="E111" s="12" t="s">
        <v>1017</v>
      </c>
      <c r="F111" s="134" t="s">
        <v>1508</v>
      </c>
      <c r="G111" s="130" t="s">
        <v>1509</v>
      </c>
      <c r="H111" s="17">
        <f t="shared" si="5"/>
        <v>14900.490000000002</v>
      </c>
      <c r="I111" s="11"/>
    </row>
    <row r="112" spans="1:9" ht="63.75">
      <c r="A112" s="25">
        <v>90</v>
      </c>
      <c r="B112" s="65" t="s">
        <v>2474</v>
      </c>
      <c r="C112" s="14" t="s">
        <v>2301</v>
      </c>
      <c r="D112" s="65" t="s">
        <v>2126</v>
      </c>
      <c r="E112" s="12" t="s">
        <v>1079</v>
      </c>
      <c r="F112" s="134" t="s">
        <v>1050</v>
      </c>
      <c r="G112" s="130" t="s">
        <v>1510</v>
      </c>
      <c r="H112" s="17">
        <f t="shared" si="5"/>
        <v>78844.319999999992</v>
      </c>
      <c r="I112" s="11"/>
    </row>
    <row r="113" spans="1:9" ht="76.5">
      <c r="A113" s="25">
        <v>91</v>
      </c>
      <c r="B113" s="65" t="s">
        <v>2475</v>
      </c>
      <c r="C113" s="14" t="s">
        <v>1511</v>
      </c>
      <c r="D113" s="65" t="s">
        <v>2126</v>
      </c>
      <c r="E113" s="12" t="s">
        <v>1079</v>
      </c>
      <c r="F113" s="134" t="s">
        <v>1026</v>
      </c>
      <c r="G113" s="130" t="s">
        <v>1512</v>
      </c>
      <c r="H113" s="17">
        <f t="shared" si="5"/>
        <v>48240</v>
      </c>
      <c r="I113" s="11"/>
    </row>
    <row r="114" spans="1:9" ht="63.75">
      <c r="A114" s="25">
        <v>92</v>
      </c>
      <c r="B114" s="65" t="s">
        <v>2476</v>
      </c>
      <c r="C114" s="14" t="s">
        <v>1513</v>
      </c>
      <c r="D114" s="65" t="s">
        <v>2126</v>
      </c>
      <c r="E114" s="12" t="s">
        <v>1079</v>
      </c>
      <c r="F114" s="134" t="s">
        <v>1015</v>
      </c>
      <c r="G114" s="130" t="s">
        <v>1514</v>
      </c>
      <c r="H114" s="17">
        <f t="shared" si="5"/>
        <v>8460.36</v>
      </c>
      <c r="I114" s="11"/>
    </row>
    <row r="115" spans="1:9" ht="76.5">
      <c r="A115" s="25">
        <v>93</v>
      </c>
      <c r="B115" s="65" t="s">
        <v>2477</v>
      </c>
      <c r="C115" s="14" t="s">
        <v>2302</v>
      </c>
      <c r="D115" s="65" t="s">
        <v>2126</v>
      </c>
      <c r="E115" s="12" t="s">
        <v>1079</v>
      </c>
      <c r="F115" s="134" t="s">
        <v>1015</v>
      </c>
      <c r="G115" s="130" t="s">
        <v>1515</v>
      </c>
      <c r="H115" s="17">
        <f t="shared" si="5"/>
        <v>6120.36</v>
      </c>
      <c r="I115" s="11"/>
    </row>
    <row r="116" spans="1:9" ht="51">
      <c r="A116" s="25">
        <v>94</v>
      </c>
      <c r="B116" s="65" t="s">
        <v>2478</v>
      </c>
      <c r="C116" s="14" t="s">
        <v>2303</v>
      </c>
      <c r="D116" s="65" t="s">
        <v>2125</v>
      </c>
      <c r="E116" s="12" t="s">
        <v>1063</v>
      </c>
      <c r="F116" s="134" t="s">
        <v>1046</v>
      </c>
      <c r="G116" s="130" t="s">
        <v>1516</v>
      </c>
      <c r="H116" s="17">
        <f t="shared" si="5"/>
        <v>8910</v>
      </c>
      <c r="I116" s="11"/>
    </row>
    <row r="117" spans="1:9" ht="38.25">
      <c r="A117" s="25">
        <v>95</v>
      </c>
      <c r="B117" s="65" t="s">
        <v>2479</v>
      </c>
      <c r="C117" s="14" t="s">
        <v>1517</v>
      </c>
      <c r="D117" s="65" t="s">
        <v>2125</v>
      </c>
      <c r="E117" s="12" t="s">
        <v>1079</v>
      </c>
      <c r="F117" s="134" t="s">
        <v>1019</v>
      </c>
      <c r="G117" s="130" t="s">
        <v>1518</v>
      </c>
      <c r="H117" s="17">
        <f t="shared" si="5"/>
        <v>1350</v>
      </c>
      <c r="I117" s="11"/>
    </row>
    <row r="118" spans="1:9" ht="51">
      <c r="A118" s="25">
        <v>96</v>
      </c>
      <c r="B118" s="65" t="s">
        <v>2480</v>
      </c>
      <c r="C118" s="14" t="s">
        <v>2304</v>
      </c>
      <c r="D118" s="65" t="s">
        <v>2125</v>
      </c>
      <c r="E118" s="12" t="s">
        <v>1079</v>
      </c>
      <c r="F118" s="134" t="s">
        <v>1019</v>
      </c>
      <c r="G118" s="130" t="s">
        <v>1519</v>
      </c>
      <c r="H118" s="17">
        <f t="shared" si="5"/>
        <v>10800</v>
      </c>
      <c r="I118" s="11"/>
    </row>
    <row r="119" spans="1:9" ht="38.25">
      <c r="A119" s="25">
        <v>97</v>
      </c>
      <c r="B119" s="65" t="s">
        <v>2481</v>
      </c>
      <c r="C119" s="14" t="s">
        <v>1520</v>
      </c>
      <c r="D119" s="65" t="s">
        <v>2125</v>
      </c>
      <c r="E119" s="12" t="s">
        <v>1079</v>
      </c>
      <c r="F119" s="134" t="s">
        <v>1015</v>
      </c>
      <c r="G119" s="130" t="s">
        <v>1521</v>
      </c>
      <c r="H119" s="17">
        <f t="shared" si="5"/>
        <v>1620</v>
      </c>
      <c r="I119" s="11"/>
    </row>
    <row r="120" spans="1:9" ht="38.25">
      <c r="A120" s="25">
        <v>98</v>
      </c>
      <c r="B120" s="65" t="s">
        <v>2482</v>
      </c>
      <c r="C120" s="14" t="s">
        <v>2305</v>
      </c>
      <c r="D120" s="65" t="s">
        <v>2125</v>
      </c>
      <c r="E120" s="12" t="s">
        <v>1063</v>
      </c>
      <c r="F120" s="134" t="s">
        <v>1050</v>
      </c>
      <c r="G120" s="130" t="s">
        <v>1522</v>
      </c>
      <c r="H120" s="17">
        <f t="shared" si="5"/>
        <v>108</v>
      </c>
      <c r="I120" s="11"/>
    </row>
    <row r="121" spans="1:9" ht="38.25">
      <c r="A121" s="25">
        <v>99</v>
      </c>
      <c r="B121" s="65" t="s">
        <v>2483</v>
      </c>
      <c r="C121" s="14" t="s">
        <v>1523</v>
      </c>
      <c r="D121" s="65" t="s">
        <v>2125</v>
      </c>
      <c r="E121" s="12" t="s">
        <v>1063</v>
      </c>
      <c r="F121" s="134" t="s">
        <v>1032</v>
      </c>
      <c r="G121" s="130" t="s">
        <v>1524</v>
      </c>
      <c r="H121" s="17">
        <f t="shared" si="5"/>
        <v>1076.76</v>
      </c>
      <c r="I121" s="11"/>
    </row>
    <row r="122" spans="1:9" ht="38.25">
      <c r="A122" s="25">
        <v>100</v>
      </c>
      <c r="B122" s="65" t="s">
        <v>2484</v>
      </c>
      <c r="C122" s="14" t="s">
        <v>1525</v>
      </c>
      <c r="D122" s="65" t="s">
        <v>2127</v>
      </c>
      <c r="E122" s="12" t="s">
        <v>1101</v>
      </c>
      <c r="F122" s="134">
        <f>5412+88</f>
        <v>5500</v>
      </c>
      <c r="G122" s="130" t="s">
        <v>1526</v>
      </c>
      <c r="H122" s="17">
        <f t="shared" ref="H122:H130" si="6">F122*G122</f>
        <v>12100.000000000002</v>
      </c>
      <c r="I122" s="11"/>
    </row>
    <row r="123" spans="1:9" ht="38.25">
      <c r="A123" s="25">
        <v>101</v>
      </c>
      <c r="B123" s="65" t="s">
        <v>2485</v>
      </c>
      <c r="C123" s="14" t="s">
        <v>1527</v>
      </c>
      <c r="D123" s="65" t="s">
        <v>2087</v>
      </c>
      <c r="E123" s="12" t="s">
        <v>1101</v>
      </c>
      <c r="F123" s="134">
        <f>28814+1186</f>
        <v>30000</v>
      </c>
      <c r="G123" s="130" t="s">
        <v>1528</v>
      </c>
      <c r="H123" s="17">
        <f t="shared" si="6"/>
        <v>69000</v>
      </c>
      <c r="I123" s="11"/>
    </row>
    <row r="124" spans="1:9" ht="38.25">
      <c r="A124" s="25">
        <v>102</v>
      </c>
      <c r="B124" s="65" t="s">
        <v>2486</v>
      </c>
      <c r="C124" s="14" t="s">
        <v>1529</v>
      </c>
      <c r="D124" s="65" t="s">
        <v>2128</v>
      </c>
      <c r="E124" s="12" t="s">
        <v>1101</v>
      </c>
      <c r="F124" s="134">
        <f>297+3</f>
        <v>300</v>
      </c>
      <c r="G124" s="130" t="s">
        <v>1526</v>
      </c>
      <c r="H124" s="17">
        <f t="shared" si="6"/>
        <v>660</v>
      </c>
      <c r="I124" s="11"/>
    </row>
    <row r="125" spans="1:9" ht="25.5">
      <c r="A125" s="25">
        <v>103</v>
      </c>
      <c r="B125" s="65" t="s">
        <v>2487</v>
      </c>
      <c r="C125" s="14" t="s">
        <v>1530</v>
      </c>
      <c r="D125" s="65" t="s">
        <v>2129</v>
      </c>
      <c r="E125" s="12" t="s">
        <v>1101</v>
      </c>
      <c r="F125" s="134">
        <f>5150+350</f>
        <v>5500</v>
      </c>
      <c r="G125" s="130" t="s">
        <v>1531</v>
      </c>
      <c r="H125" s="17">
        <f t="shared" si="6"/>
        <v>13200</v>
      </c>
      <c r="I125" s="11"/>
    </row>
    <row r="126" spans="1:9" ht="25.5">
      <c r="A126" s="25">
        <v>104</v>
      </c>
      <c r="B126" s="65" t="s">
        <v>2488</v>
      </c>
      <c r="C126" s="14" t="s">
        <v>1532</v>
      </c>
      <c r="D126" s="65" t="s">
        <v>2129</v>
      </c>
      <c r="E126" s="12" t="s">
        <v>1101</v>
      </c>
      <c r="F126" s="134">
        <f>(493320*1.15)-7318</f>
        <v>560000</v>
      </c>
      <c r="G126" s="130" t="s">
        <v>1533</v>
      </c>
      <c r="H126" s="17">
        <f t="shared" si="6"/>
        <v>1400000</v>
      </c>
      <c r="I126" s="11"/>
    </row>
    <row r="127" spans="1:9" ht="76.5">
      <c r="A127" s="25">
        <v>105</v>
      </c>
      <c r="B127" s="65" t="s">
        <v>2489</v>
      </c>
      <c r="C127" s="14" t="s">
        <v>1534</v>
      </c>
      <c r="D127" s="65" t="s">
        <v>2129</v>
      </c>
      <c r="E127" s="12" t="s">
        <v>1101</v>
      </c>
      <c r="F127" s="134">
        <f>17888+1112</f>
        <v>19000</v>
      </c>
      <c r="G127" s="130" t="s">
        <v>1535</v>
      </c>
      <c r="H127" s="17">
        <f t="shared" si="6"/>
        <v>51300</v>
      </c>
      <c r="I127" s="11"/>
    </row>
    <row r="128" spans="1:9" ht="38.25">
      <c r="A128" s="25">
        <v>106</v>
      </c>
      <c r="B128" s="65" t="s">
        <v>2490</v>
      </c>
      <c r="C128" s="14" t="s">
        <v>2306</v>
      </c>
      <c r="D128" s="65" t="s">
        <v>2129</v>
      </c>
      <c r="E128" s="12" t="s">
        <v>1101</v>
      </c>
      <c r="F128" s="134">
        <f>18411+1589</f>
        <v>20000</v>
      </c>
      <c r="G128" s="130" t="s">
        <v>1536</v>
      </c>
      <c r="H128" s="17">
        <f t="shared" si="6"/>
        <v>64000</v>
      </c>
      <c r="I128" s="11"/>
    </row>
    <row r="129" spans="1:9" ht="25.5">
      <c r="A129" s="25">
        <v>107</v>
      </c>
      <c r="B129" s="65" t="s">
        <v>2491</v>
      </c>
      <c r="C129" s="14" t="s">
        <v>1537</v>
      </c>
      <c r="D129" s="65" t="s">
        <v>2130</v>
      </c>
      <c r="E129" s="12" t="s">
        <v>1017</v>
      </c>
      <c r="F129" s="134" t="s">
        <v>1119</v>
      </c>
      <c r="G129" s="130" t="s">
        <v>1538</v>
      </c>
      <c r="H129" s="17">
        <f t="shared" si="6"/>
        <v>4575.3599999999997</v>
      </c>
      <c r="I129" s="11"/>
    </row>
    <row r="130" spans="1:9" ht="38.25">
      <c r="A130" s="25">
        <v>108</v>
      </c>
      <c r="B130" s="65" t="s">
        <v>2492</v>
      </c>
      <c r="C130" s="14" t="s">
        <v>1539</v>
      </c>
      <c r="D130" s="65" t="s">
        <v>2130</v>
      </c>
      <c r="E130" s="12" t="s">
        <v>1017</v>
      </c>
      <c r="F130" s="134" t="s">
        <v>1104</v>
      </c>
      <c r="G130" s="130" t="s">
        <v>1540</v>
      </c>
      <c r="H130" s="17">
        <f t="shared" si="6"/>
        <v>4430.88</v>
      </c>
      <c r="I130" s="11"/>
    </row>
    <row r="131" spans="1:9" ht="25.5">
      <c r="A131" s="25">
        <v>109</v>
      </c>
      <c r="B131" s="65" t="s">
        <v>2493</v>
      </c>
      <c r="C131" s="14" t="s">
        <v>1541</v>
      </c>
      <c r="D131" s="65" t="s">
        <v>2131</v>
      </c>
      <c r="E131" s="12" t="s">
        <v>1101</v>
      </c>
      <c r="F131" s="134">
        <f>4936+64</f>
        <v>5000</v>
      </c>
      <c r="G131" s="130" t="s">
        <v>1542</v>
      </c>
      <c r="H131" s="17">
        <f t="shared" ref="H131:H153" si="7">F131*G131</f>
        <v>26000</v>
      </c>
      <c r="I131" s="11"/>
    </row>
    <row r="132" spans="1:9" ht="25.5">
      <c r="A132" s="25">
        <v>110</v>
      </c>
      <c r="B132" s="65" t="s">
        <v>2494</v>
      </c>
      <c r="C132" s="14" t="s">
        <v>1543</v>
      </c>
      <c r="D132" s="65" t="s">
        <v>2132</v>
      </c>
      <c r="E132" s="12" t="s">
        <v>1017</v>
      </c>
      <c r="F132" s="134">
        <v>194</v>
      </c>
      <c r="G132" s="130" t="s">
        <v>1544</v>
      </c>
      <c r="H132" s="17">
        <f t="shared" si="7"/>
        <v>35696</v>
      </c>
      <c r="I132" s="11"/>
    </row>
    <row r="133" spans="1:9" ht="38.25">
      <c r="A133" s="25">
        <v>111</v>
      </c>
      <c r="B133" s="65" t="s">
        <v>2495</v>
      </c>
      <c r="C133" s="14" t="s">
        <v>1545</v>
      </c>
      <c r="D133" s="65" t="s">
        <v>2132</v>
      </c>
      <c r="E133" s="12" t="s">
        <v>1017</v>
      </c>
      <c r="F133" s="134" t="s">
        <v>1546</v>
      </c>
      <c r="G133" s="130" t="s">
        <v>1547</v>
      </c>
      <c r="H133" s="17">
        <f t="shared" si="7"/>
        <v>12397</v>
      </c>
      <c r="I133" s="11"/>
    </row>
    <row r="134" spans="1:9" ht="38.25">
      <c r="A134" s="25">
        <v>112</v>
      </c>
      <c r="B134" s="65" t="s">
        <v>2496</v>
      </c>
      <c r="C134" s="14" t="s">
        <v>1548</v>
      </c>
      <c r="D134" s="65" t="s">
        <v>2132</v>
      </c>
      <c r="E134" s="12" t="s">
        <v>1017</v>
      </c>
      <c r="F134" s="134" t="s">
        <v>1549</v>
      </c>
      <c r="G134" s="130" t="s">
        <v>1550</v>
      </c>
      <c r="H134" s="17">
        <f t="shared" si="7"/>
        <v>35712</v>
      </c>
      <c r="I134" s="11"/>
    </row>
    <row r="135" spans="1:9" ht="38.25">
      <c r="A135" s="25">
        <v>113</v>
      </c>
      <c r="B135" s="65" t="s">
        <v>2497</v>
      </c>
      <c r="C135" s="14" t="s">
        <v>1551</v>
      </c>
      <c r="D135" s="65" t="s">
        <v>2132</v>
      </c>
      <c r="E135" s="12" t="s">
        <v>1017</v>
      </c>
      <c r="F135" s="134" t="s">
        <v>616</v>
      </c>
      <c r="G135" s="130" t="s">
        <v>1552</v>
      </c>
      <c r="H135" s="17">
        <f t="shared" si="7"/>
        <v>82110</v>
      </c>
      <c r="I135" s="11"/>
    </row>
    <row r="136" spans="1:9" ht="38.25">
      <c r="A136" s="25">
        <v>114</v>
      </c>
      <c r="B136" s="65" t="s">
        <v>2498</v>
      </c>
      <c r="C136" s="14" t="s">
        <v>1553</v>
      </c>
      <c r="D136" s="65" t="s">
        <v>2132</v>
      </c>
      <c r="E136" s="12" t="s">
        <v>1017</v>
      </c>
      <c r="F136" s="134" t="s">
        <v>1040</v>
      </c>
      <c r="G136" s="130" t="s">
        <v>1554</v>
      </c>
      <c r="H136" s="17">
        <f t="shared" si="7"/>
        <v>3726</v>
      </c>
      <c r="I136" s="11"/>
    </row>
    <row r="137" spans="1:9" ht="63.75">
      <c r="A137" s="25">
        <v>115</v>
      </c>
      <c r="B137" s="65" t="s">
        <v>2499</v>
      </c>
      <c r="C137" s="14" t="s">
        <v>2307</v>
      </c>
      <c r="D137" s="65" t="s">
        <v>2133</v>
      </c>
      <c r="E137" s="12" t="s">
        <v>1017</v>
      </c>
      <c r="F137" s="134" t="s">
        <v>1046</v>
      </c>
      <c r="G137" s="130" t="s">
        <v>1555</v>
      </c>
      <c r="H137" s="17">
        <f t="shared" si="7"/>
        <v>23182.5</v>
      </c>
      <c r="I137" s="11"/>
    </row>
    <row r="138" spans="1:9" ht="63.75">
      <c r="A138" s="25">
        <v>116</v>
      </c>
      <c r="B138" s="65" t="s">
        <v>2500</v>
      </c>
      <c r="C138" s="14" t="s">
        <v>2308</v>
      </c>
      <c r="D138" s="65" t="s">
        <v>2133</v>
      </c>
      <c r="E138" s="12" t="s">
        <v>1017</v>
      </c>
      <c r="F138" s="134" t="s">
        <v>1032</v>
      </c>
      <c r="G138" s="130" t="s">
        <v>1556</v>
      </c>
      <c r="H138" s="17">
        <f t="shared" si="7"/>
        <v>14077.199999999999</v>
      </c>
      <c r="I138" s="11"/>
    </row>
    <row r="139" spans="1:9" ht="76.5">
      <c r="A139" s="25">
        <v>117</v>
      </c>
      <c r="B139" s="65" t="s">
        <v>2501</v>
      </c>
      <c r="C139" s="14" t="s">
        <v>2309</v>
      </c>
      <c r="D139" s="65" t="s">
        <v>2133</v>
      </c>
      <c r="E139" s="12" t="s">
        <v>1017</v>
      </c>
      <c r="F139" s="134" t="s">
        <v>1046</v>
      </c>
      <c r="G139" s="130" t="s">
        <v>775</v>
      </c>
      <c r="H139" s="17">
        <f t="shared" si="7"/>
        <v>32682.65</v>
      </c>
      <c r="I139" s="11"/>
    </row>
    <row r="140" spans="1:9" ht="51">
      <c r="A140" s="25">
        <v>118</v>
      </c>
      <c r="B140" s="65" t="s">
        <v>2502</v>
      </c>
      <c r="C140" s="14" t="s">
        <v>2310</v>
      </c>
      <c r="D140" s="65" t="s">
        <v>2133</v>
      </c>
      <c r="E140" s="12" t="s">
        <v>1017</v>
      </c>
      <c r="F140" s="134" t="s">
        <v>1019</v>
      </c>
      <c r="G140" s="130" t="s">
        <v>776</v>
      </c>
      <c r="H140" s="17">
        <f t="shared" si="7"/>
        <v>2500.6999999999998</v>
      </c>
      <c r="I140" s="11"/>
    </row>
    <row r="141" spans="1:9" ht="25.5">
      <c r="A141" s="25">
        <v>119</v>
      </c>
      <c r="B141" s="65" t="s">
        <v>2503</v>
      </c>
      <c r="C141" s="14" t="s">
        <v>2311</v>
      </c>
      <c r="D141" s="65" t="s">
        <v>2134</v>
      </c>
      <c r="E141" s="12" t="s">
        <v>1101</v>
      </c>
      <c r="F141" s="134">
        <f>58+2</f>
        <v>60</v>
      </c>
      <c r="G141" s="130" t="s">
        <v>777</v>
      </c>
      <c r="H141" s="17">
        <f t="shared" si="7"/>
        <v>704.4</v>
      </c>
      <c r="I141" s="11"/>
    </row>
    <row r="142" spans="1:9" ht="38.25">
      <c r="A142" s="25">
        <v>120</v>
      </c>
      <c r="B142" s="65" t="s">
        <v>2504</v>
      </c>
      <c r="C142" s="14" t="s">
        <v>778</v>
      </c>
      <c r="D142" s="65" t="s">
        <v>2134</v>
      </c>
      <c r="E142" s="12" t="s">
        <v>1101</v>
      </c>
      <c r="F142" s="134">
        <f>2078+22</f>
        <v>2100</v>
      </c>
      <c r="G142" s="130" t="s">
        <v>779</v>
      </c>
      <c r="H142" s="17">
        <f t="shared" si="7"/>
        <v>15015</v>
      </c>
      <c r="I142" s="11"/>
    </row>
    <row r="143" spans="1:9" ht="51">
      <c r="A143" s="25">
        <v>121</v>
      </c>
      <c r="B143" s="65" t="s">
        <v>2505</v>
      </c>
      <c r="C143" s="14" t="s">
        <v>2312</v>
      </c>
      <c r="D143" s="65" t="s">
        <v>2132</v>
      </c>
      <c r="E143" s="12" t="s">
        <v>1017</v>
      </c>
      <c r="F143" s="134" t="s">
        <v>780</v>
      </c>
      <c r="G143" s="130" t="s">
        <v>781</v>
      </c>
      <c r="H143" s="17">
        <f t="shared" si="7"/>
        <v>290820</v>
      </c>
      <c r="I143" s="11"/>
    </row>
    <row r="144" spans="1:9" ht="38.25">
      <c r="A144" s="25">
        <v>122</v>
      </c>
      <c r="B144" s="65" t="s">
        <v>2506</v>
      </c>
      <c r="C144" s="14" t="s">
        <v>2313</v>
      </c>
      <c r="D144" s="65" t="s">
        <v>2132</v>
      </c>
      <c r="E144" s="12" t="s">
        <v>1017</v>
      </c>
      <c r="F144" s="134" t="s">
        <v>782</v>
      </c>
      <c r="G144" s="130" t="s">
        <v>783</v>
      </c>
      <c r="H144" s="17">
        <f t="shared" si="7"/>
        <v>217470</v>
      </c>
      <c r="I144" s="11"/>
    </row>
    <row r="145" spans="1:9" ht="51">
      <c r="A145" s="25">
        <v>123</v>
      </c>
      <c r="B145" s="65" t="s">
        <v>2507</v>
      </c>
      <c r="C145" s="14" t="s">
        <v>784</v>
      </c>
      <c r="D145" s="65" t="s">
        <v>2132</v>
      </c>
      <c r="E145" s="12" t="s">
        <v>1017</v>
      </c>
      <c r="F145" s="134">
        <v>290</v>
      </c>
      <c r="G145" s="130" t="s">
        <v>785</v>
      </c>
      <c r="H145" s="17">
        <f t="shared" si="7"/>
        <v>130723.29999999999</v>
      </c>
      <c r="I145" s="11"/>
    </row>
    <row r="146" spans="1:9" ht="51">
      <c r="A146" s="25">
        <v>124</v>
      </c>
      <c r="B146" s="65" t="s">
        <v>2508</v>
      </c>
      <c r="C146" s="14" t="s">
        <v>786</v>
      </c>
      <c r="D146" s="65" t="s">
        <v>2132</v>
      </c>
      <c r="E146" s="12" t="s">
        <v>1017</v>
      </c>
      <c r="F146" s="134" t="s">
        <v>787</v>
      </c>
      <c r="G146" s="130" t="s">
        <v>788</v>
      </c>
      <c r="H146" s="17">
        <f t="shared" si="7"/>
        <v>40936.21</v>
      </c>
      <c r="I146" s="11"/>
    </row>
    <row r="147" spans="1:9" ht="51">
      <c r="A147" s="25">
        <v>125</v>
      </c>
      <c r="B147" s="65" t="s">
        <v>2509</v>
      </c>
      <c r="C147" s="14" t="s">
        <v>789</v>
      </c>
      <c r="D147" s="65" t="s">
        <v>2135</v>
      </c>
      <c r="E147" s="12" t="s">
        <v>1017</v>
      </c>
      <c r="F147" s="134" t="s">
        <v>1029</v>
      </c>
      <c r="G147" s="130" t="s">
        <v>790</v>
      </c>
      <c r="H147" s="17">
        <f t="shared" si="7"/>
        <v>2083.8999999999996</v>
      </c>
      <c r="I147" s="11"/>
    </row>
    <row r="148" spans="1:9" ht="51">
      <c r="A148" s="25">
        <v>126</v>
      </c>
      <c r="B148" s="65" t="s">
        <v>2510</v>
      </c>
      <c r="C148" s="14" t="s">
        <v>791</v>
      </c>
      <c r="D148" s="65" t="s">
        <v>2135</v>
      </c>
      <c r="E148" s="12" t="s">
        <v>1017</v>
      </c>
      <c r="F148" s="134" t="s">
        <v>1038</v>
      </c>
      <c r="G148" s="130" t="s">
        <v>792</v>
      </c>
      <c r="H148" s="17">
        <f t="shared" si="7"/>
        <v>14043.04</v>
      </c>
      <c r="I148" s="11"/>
    </row>
    <row r="149" spans="1:9" ht="76.5">
      <c r="A149" s="25">
        <v>127</v>
      </c>
      <c r="B149" s="65" t="s">
        <v>2511</v>
      </c>
      <c r="C149" s="14" t="s">
        <v>2314</v>
      </c>
      <c r="D149" s="65" t="s">
        <v>2135</v>
      </c>
      <c r="E149" s="12" t="s">
        <v>1017</v>
      </c>
      <c r="F149" s="134" t="s">
        <v>1429</v>
      </c>
      <c r="G149" s="130" t="s">
        <v>793</v>
      </c>
      <c r="H149" s="17">
        <f t="shared" si="7"/>
        <v>129428</v>
      </c>
      <c r="I149" s="11"/>
    </row>
    <row r="150" spans="1:9" ht="38.25">
      <c r="A150" s="25">
        <v>128</v>
      </c>
      <c r="B150" s="65" t="s">
        <v>2512</v>
      </c>
      <c r="C150" s="14" t="s">
        <v>794</v>
      </c>
      <c r="D150" s="65" t="s">
        <v>2135</v>
      </c>
      <c r="E150" s="12" t="s">
        <v>1079</v>
      </c>
      <c r="F150" s="134" t="s">
        <v>1019</v>
      </c>
      <c r="G150" s="130" t="s">
        <v>795</v>
      </c>
      <c r="H150" s="17">
        <f t="shared" si="7"/>
        <v>403.2</v>
      </c>
      <c r="I150" s="11"/>
    </row>
    <row r="151" spans="1:9" ht="51">
      <c r="A151" s="25">
        <v>129</v>
      </c>
      <c r="B151" s="65" t="s">
        <v>2513</v>
      </c>
      <c r="C151" s="14" t="s">
        <v>2316</v>
      </c>
      <c r="D151" s="65" t="s">
        <v>2135</v>
      </c>
      <c r="E151" s="12" t="s">
        <v>1017</v>
      </c>
      <c r="F151" s="134" t="s">
        <v>1050</v>
      </c>
      <c r="G151" s="130" t="s">
        <v>796</v>
      </c>
      <c r="H151" s="17">
        <f t="shared" si="7"/>
        <v>5015.16</v>
      </c>
      <c r="I151" s="11"/>
    </row>
    <row r="152" spans="1:9" ht="63.75">
      <c r="A152" s="25">
        <v>130</v>
      </c>
      <c r="B152" s="65" t="s">
        <v>2514</v>
      </c>
      <c r="C152" s="14" t="s">
        <v>2315</v>
      </c>
      <c r="D152" s="65" t="s">
        <v>2135</v>
      </c>
      <c r="E152" s="12" t="s">
        <v>1017</v>
      </c>
      <c r="F152" s="134" t="s">
        <v>1491</v>
      </c>
      <c r="G152" s="130" t="s">
        <v>797</v>
      </c>
      <c r="H152" s="17">
        <f t="shared" si="7"/>
        <v>20504.050000000003</v>
      </c>
      <c r="I152" s="11"/>
    </row>
    <row r="153" spans="1:9" ht="38.25">
      <c r="A153" s="25">
        <v>131</v>
      </c>
      <c r="B153" s="65" t="s">
        <v>2515</v>
      </c>
      <c r="C153" s="14" t="s">
        <v>2317</v>
      </c>
      <c r="D153" s="65" t="s">
        <v>2131</v>
      </c>
      <c r="E153" s="12" t="s">
        <v>1017</v>
      </c>
      <c r="F153" s="134" t="s">
        <v>798</v>
      </c>
      <c r="G153" s="130" t="s">
        <v>799</v>
      </c>
      <c r="H153" s="17">
        <f t="shared" si="7"/>
        <v>4251.54</v>
      </c>
      <c r="I153" s="11"/>
    </row>
    <row r="154" spans="1:9" ht="38.25">
      <c r="A154" s="25">
        <v>132</v>
      </c>
      <c r="B154" s="65" t="s">
        <v>2516</v>
      </c>
      <c r="C154" s="14" t="s">
        <v>2318</v>
      </c>
      <c r="D154" s="65" t="s">
        <v>2136</v>
      </c>
      <c r="E154" s="12" t="s">
        <v>1101</v>
      </c>
      <c r="F154" s="134">
        <f>172+28</f>
        <v>200</v>
      </c>
      <c r="G154" s="130" t="s">
        <v>800</v>
      </c>
      <c r="H154" s="17">
        <f>F154*G154</f>
        <v>1718</v>
      </c>
      <c r="I154" s="11"/>
    </row>
    <row r="155" spans="1:9" ht="51">
      <c r="A155" s="25">
        <v>133</v>
      </c>
      <c r="B155" s="65" t="s">
        <v>2517</v>
      </c>
      <c r="C155" s="14" t="s">
        <v>2319</v>
      </c>
      <c r="D155" s="65" t="s">
        <v>2136</v>
      </c>
      <c r="E155" s="12" t="s">
        <v>1101</v>
      </c>
      <c r="F155" s="134">
        <f>33145+855</f>
        <v>34000</v>
      </c>
      <c r="G155" s="130" t="s">
        <v>801</v>
      </c>
      <c r="H155" s="17">
        <f>F155*G155</f>
        <v>217600</v>
      </c>
      <c r="I155" s="11"/>
    </row>
    <row r="156" spans="1:9" ht="38.25">
      <c r="A156" s="25">
        <v>134</v>
      </c>
      <c r="B156" s="65" t="s">
        <v>2518</v>
      </c>
      <c r="C156" s="14" t="s">
        <v>802</v>
      </c>
      <c r="D156" s="65" t="s">
        <v>2136</v>
      </c>
      <c r="E156" s="12" t="s">
        <v>1101</v>
      </c>
      <c r="F156" s="134">
        <f>1086+14</f>
        <v>1100</v>
      </c>
      <c r="G156" s="130" t="s">
        <v>803</v>
      </c>
      <c r="H156" s="17">
        <f>F156*G156</f>
        <v>5742</v>
      </c>
      <c r="I156" s="11"/>
    </row>
    <row r="157" spans="1:9" ht="25.5">
      <c r="A157" s="25">
        <v>135</v>
      </c>
      <c r="B157" s="65" t="s">
        <v>2519</v>
      </c>
      <c r="C157" s="14" t="s">
        <v>804</v>
      </c>
      <c r="D157" s="65" t="s">
        <v>2136</v>
      </c>
      <c r="E157" s="12" t="s">
        <v>1063</v>
      </c>
      <c r="F157" s="134" t="s">
        <v>1046</v>
      </c>
      <c r="G157" s="130" t="s">
        <v>805</v>
      </c>
      <c r="H157" s="17">
        <f>F157*G157</f>
        <v>5369.9800000000005</v>
      </c>
      <c r="I157" s="11"/>
    </row>
    <row r="158" spans="1:9" ht="38.25">
      <c r="A158" s="25">
        <v>136</v>
      </c>
      <c r="B158" s="65" t="s">
        <v>2520</v>
      </c>
      <c r="C158" s="14" t="s">
        <v>806</v>
      </c>
      <c r="D158" s="65" t="s">
        <v>2136</v>
      </c>
      <c r="E158" s="12" t="s">
        <v>1063</v>
      </c>
      <c r="F158" s="134" t="s">
        <v>609</v>
      </c>
      <c r="G158" s="130" t="s">
        <v>807</v>
      </c>
      <c r="H158" s="17">
        <f>F158*G158</f>
        <v>2030.75</v>
      </c>
      <c r="I158" s="11"/>
    </row>
    <row r="159" spans="1:9">
      <c r="A159" s="25">
        <v>137</v>
      </c>
      <c r="B159" s="65" t="s">
        <v>2521</v>
      </c>
      <c r="C159" s="14" t="s">
        <v>808</v>
      </c>
      <c r="D159" s="65" t="s">
        <v>2137</v>
      </c>
      <c r="E159" s="12" t="s">
        <v>1101</v>
      </c>
      <c r="F159" s="134">
        <f>3567+33</f>
        <v>3600</v>
      </c>
      <c r="G159" s="130" t="s">
        <v>809</v>
      </c>
      <c r="H159" s="17">
        <f t="shared" ref="H159:H171" si="8">F159*G159</f>
        <v>28800</v>
      </c>
      <c r="I159" s="11"/>
    </row>
    <row r="160" spans="1:9" ht="25.5">
      <c r="A160" s="25">
        <v>138</v>
      </c>
      <c r="B160" s="65" t="s">
        <v>2522</v>
      </c>
      <c r="C160" s="14" t="s">
        <v>810</v>
      </c>
      <c r="D160" s="65" t="s">
        <v>2137</v>
      </c>
      <c r="E160" s="12" t="s">
        <v>1063</v>
      </c>
      <c r="F160" s="134" t="s">
        <v>811</v>
      </c>
      <c r="G160" s="130" t="s">
        <v>812</v>
      </c>
      <c r="H160" s="17">
        <f t="shared" si="8"/>
        <v>8680.52</v>
      </c>
      <c r="I160" s="11"/>
    </row>
    <row r="161" spans="1:9" ht="38.25">
      <c r="A161" s="25">
        <v>139</v>
      </c>
      <c r="B161" s="65" t="s">
        <v>2523</v>
      </c>
      <c r="C161" s="14" t="s">
        <v>813</v>
      </c>
      <c r="D161" s="65" t="s">
        <v>2137</v>
      </c>
      <c r="E161" s="12" t="s">
        <v>1063</v>
      </c>
      <c r="F161" s="134" t="s">
        <v>811</v>
      </c>
      <c r="G161" s="130" t="s">
        <v>814</v>
      </c>
      <c r="H161" s="17">
        <f t="shared" si="8"/>
        <v>8104.32</v>
      </c>
      <c r="I161" s="11"/>
    </row>
    <row r="162" spans="1:9" ht="38.25">
      <c r="A162" s="25">
        <v>140</v>
      </c>
      <c r="B162" s="65" t="s">
        <v>2524</v>
      </c>
      <c r="C162" s="14" t="s">
        <v>815</v>
      </c>
      <c r="D162" s="65" t="s">
        <v>2137</v>
      </c>
      <c r="E162" s="12" t="s">
        <v>1063</v>
      </c>
      <c r="F162" s="134" t="s">
        <v>526</v>
      </c>
      <c r="G162" s="130" t="s">
        <v>816</v>
      </c>
      <c r="H162" s="17">
        <f t="shared" si="8"/>
        <v>6028.32</v>
      </c>
      <c r="I162" s="11"/>
    </row>
    <row r="163" spans="1:9" ht="38.25">
      <c r="A163" s="25">
        <v>141</v>
      </c>
      <c r="B163" s="65" t="s">
        <v>2525</v>
      </c>
      <c r="C163" s="14" t="s">
        <v>817</v>
      </c>
      <c r="D163" s="65" t="s">
        <v>2138</v>
      </c>
      <c r="E163" s="12" t="s">
        <v>1101</v>
      </c>
      <c r="F163" s="134">
        <f>41550+450</f>
        <v>42000</v>
      </c>
      <c r="G163" s="130" t="s">
        <v>818</v>
      </c>
      <c r="H163" s="17">
        <f t="shared" si="8"/>
        <v>357000</v>
      </c>
      <c r="I163" s="11"/>
    </row>
    <row r="164" spans="1:9" ht="38.25">
      <c r="A164" s="25">
        <v>142</v>
      </c>
      <c r="B164" s="65" t="s">
        <v>2526</v>
      </c>
      <c r="C164" s="14" t="s">
        <v>819</v>
      </c>
      <c r="D164" s="65" t="s">
        <v>2139</v>
      </c>
      <c r="E164" s="12" t="s">
        <v>1063</v>
      </c>
      <c r="F164" s="134" t="s">
        <v>820</v>
      </c>
      <c r="G164" s="130" t="s">
        <v>821</v>
      </c>
      <c r="H164" s="17">
        <f t="shared" si="8"/>
        <v>7200</v>
      </c>
      <c r="I164" s="11"/>
    </row>
    <row r="165" spans="1:9" ht="38.25">
      <c r="A165" s="25">
        <v>143</v>
      </c>
      <c r="B165" s="65" t="s">
        <v>2527</v>
      </c>
      <c r="C165" s="14" t="s">
        <v>822</v>
      </c>
      <c r="D165" s="65" t="s">
        <v>2139</v>
      </c>
      <c r="E165" s="12" t="s">
        <v>1063</v>
      </c>
      <c r="F165" s="134" t="s">
        <v>823</v>
      </c>
      <c r="G165" s="130" t="s">
        <v>824</v>
      </c>
      <c r="H165" s="17">
        <f t="shared" si="8"/>
        <v>6384</v>
      </c>
      <c r="I165" s="11"/>
    </row>
    <row r="166" spans="1:9" ht="51">
      <c r="A166" s="25">
        <v>144</v>
      </c>
      <c r="B166" s="65" t="s">
        <v>2528</v>
      </c>
      <c r="C166" s="14" t="s">
        <v>2320</v>
      </c>
      <c r="D166" s="65" t="s">
        <v>2139</v>
      </c>
      <c r="E166" s="12" t="s">
        <v>1063</v>
      </c>
      <c r="F166" s="134" t="s">
        <v>825</v>
      </c>
      <c r="G166" s="130" t="s">
        <v>826</v>
      </c>
      <c r="H166" s="17">
        <f t="shared" si="8"/>
        <v>4626.72</v>
      </c>
      <c r="I166" s="11"/>
    </row>
    <row r="167" spans="1:9" ht="38.25">
      <c r="A167" s="25">
        <v>145</v>
      </c>
      <c r="B167" s="65" t="s">
        <v>2529</v>
      </c>
      <c r="C167" s="14" t="s">
        <v>2321</v>
      </c>
      <c r="D167" s="65" t="s">
        <v>2139</v>
      </c>
      <c r="E167" s="12" t="s">
        <v>1063</v>
      </c>
      <c r="F167" s="134" t="s">
        <v>827</v>
      </c>
      <c r="G167" s="130" t="s">
        <v>828</v>
      </c>
      <c r="H167" s="17">
        <f t="shared" si="8"/>
        <v>3474.2400000000002</v>
      </c>
      <c r="I167" s="11"/>
    </row>
    <row r="168" spans="1:9" ht="38.25">
      <c r="A168" s="25">
        <v>146</v>
      </c>
      <c r="B168" s="65" t="s">
        <v>2530</v>
      </c>
      <c r="C168" s="14" t="s">
        <v>2322</v>
      </c>
      <c r="D168" s="65" t="s">
        <v>2139</v>
      </c>
      <c r="E168" s="12" t="s">
        <v>1063</v>
      </c>
      <c r="F168" s="134" t="s">
        <v>829</v>
      </c>
      <c r="G168" s="130" t="s">
        <v>830</v>
      </c>
      <c r="H168" s="17">
        <f t="shared" si="8"/>
        <v>6252.08</v>
      </c>
      <c r="I168" s="11"/>
    </row>
    <row r="169" spans="1:9" ht="51">
      <c r="A169" s="25">
        <v>147</v>
      </c>
      <c r="B169" s="65" t="s">
        <v>2531</v>
      </c>
      <c r="C169" s="14" t="s">
        <v>831</v>
      </c>
      <c r="D169" s="65" t="s">
        <v>2140</v>
      </c>
      <c r="E169" s="12" t="s">
        <v>1063</v>
      </c>
      <c r="F169" s="134" t="s">
        <v>1097</v>
      </c>
      <c r="G169" s="130" t="s">
        <v>832</v>
      </c>
      <c r="H169" s="17">
        <f t="shared" si="8"/>
        <v>7560.0000000000009</v>
      </c>
      <c r="I169" s="11"/>
    </row>
    <row r="170" spans="1:9" ht="51">
      <c r="A170" s="25">
        <v>148</v>
      </c>
      <c r="B170" s="65" t="s">
        <v>2532</v>
      </c>
      <c r="C170" s="14" t="s">
        <v>833</v>
      </c>
      <c r="D170" s="65" t="s">
        <v>2140</v>
      </c>
      <c r="E170" s="12" t="s">
        <v>1063</v>
      </c>
      <c r="F170" s="134" t="s">
        <v>834</v>
      </c>
      <c r="G170" s="130" t="s">
        <v>835</v>
      </c>
      <c r="H170" s="17">
        <f t="shared" si="8"/>
        <v>15066</v>
      </c>
      <c r="I170" s="11"/>
    </row>
    <row r="171" spans="1:9" ht="25.5">
      <c r="A171" s="25">
        <v>149</v>
      </c>
      <c r="B171" s="65" t="s">
        <v>2533</v>
      </c>
      <c r="C171" s="14" t="s">
        <v>836</v>
      </c>
      <c r="D171" s="65" t="s">
        <v>2141</v>
      </c>
      <c r="E171" s="12" t="s">
        <v>1079</v>
      </c>
      <c r="F171" s="134" t="s">
        <v>1019</v>
      </c>
      <c r="G171" s="130" t="s">
        <v>837</v>
      </c>
      <c r="H171" s="17">
        <f t="shared" si="8"/>
        <v>400</v>
      </c>
      <c r="I171" s="11"/>
    </row>
    <row r="172" spans="1:9" ht="63.75">
      <c r="A172" s="25">
        <v>150</v>
      </c>
      <c r="B172" s="65" t="s">
        <v>2534</v>
      </c>
      <c r="C172" s="14" t="s">
        <v>838</v>
      </c>
      <c r="D172" s="65" t="s">
        <v>2142</v>
      </c>
      <c r="E172" s="12" t="s">
        <v>1017</v>
      </c>
      <c r="F172" s="134" t="s">
        <v>839</v>
      </c>
      <c r="G172" s="130" t="s">
        <v>840</v>
      </c>
      <c r="H172" s="17">
        <f t="shared" ref="H172:H196" si="9">F172*G172</f>
        <v>18873</v>
      </c>
      <c r="I172" s="11"/>
    </row>
    <row r="173" spans="1:9" ht="51">
      <c r="A173" s="25">
        <v>151</v>
      </c>
      <c r="B173" s="65" t="s">
        <v>2535</v>
      </c>
      <c r="C173" s="14" t="s">
        <v>841</v>
      </c>
      <c r="D173" s="65" t="s">
        <v>2142</v>
      </c>
      <c r="E173" s="12" t="s">
        <v>1017</v>
      </c>
      <c r="F173" s="134" t="s">
        <v>1029</v>
      </c>
      <c r="G173" s="130" t="s">
        <v>842</v>
      </c>
      <c r="H173" s="17">
        <f t="shared" si="9"/>
        <v>1053</v>
      </c>
      <c r="I173" s="11"/>
    </row>
    <row r="174" spans="1:9" ht="76.5">
      <c r="A174" s="25">
        <v>152</v>
      </c>
      <c r="B174" s="65" t="s">
        <v>2536</v>
      </c>
      <c r="C174" s="14" t="s">
        <v>843</v>
      </c>
      <c r="D174" s="65" t="s">
        <v>2143</v>
      </c>
      <c r="E174" s="12" t="s">
        <v>1017</v>
      </c>
      <c r="F174" s="134" t="s">
        <v>844</v>
      </c>
      <c r="G174" s="130" t="s">
        <v>845</v>
      </c>
      <c r="H174" s="17">
        <f t="shared" si="9"/>
        <v>64782.720000000001</v>
      </c>
      <c r="I174" s="11"/>
    </row>
    <row r="175" spans="1:9" ht="51">
      <c r="A175" s="25">
        <v>153</v>
      </c>
      <c r="B175" s="65" t="s">
        <v>2537</v>
      </c>
      <c r="C175" s="14" t="s">
        <v>846</v>
      </c>
      <c r="D175" s="65" t="s">
        <v>2143</v>
      </c>
      <c r="E175" s="12" t="s">
        <v>1017</v>
      </c>
      <c r="F175" s="134" t="s">
        <v>1115</v>
      </c>
      <c r="G175" s="130" t="s">
        <v>847</v>
      </c>
      <c r="H175" s="17">
        <f t="shared" si="9"/>
        <v>3278.8799999999997</v>
      </c>
      <c r="I175" s="11"/>
    </row>
    <row r="176" spans="1:9" ht="63.75">
      <c r="A176" s="25">
        <v>154</v>
      </c>
      <c r="B176" s="65" t="s">
        <v>2538</v>
      </c>
      <c r="C176" s="14" t="s">
        <v>848</v>
      </c>
      <c r="D176" s="65" t="s">
        <v>2144</v>
      </c>
      <c r="E176" s="12" t="s">
        <v>1017</v>
      </c>
      <c r="F176" s="134" t="s">
        <v>1029</v>
      </c>
      <c r="G176" s="130" t="s">
        <v>845</v>
      </c>
      <c r="H176" s="17">
        <f t="shared" si="9"/>
        <v>993.6</v>
      </c>
      <c r="I176" s="11"/>
    </row>
    <row r="177" spans="1:9" ht="76.5">
      <c r="A177" s="25">
        <v>155</v>
      </c>
      <c r="B177" s="65" t="s">
        <v>2539</v>
      </c>
      <c r="C177" s="14" t="s">
        <v>849</v>
      </c>
      <c r="D177" s="65" t="s">
        <v>2144</v>
      </c>
      <c r="E177" s="12" t="s">
        <v>1017</v>
      </c>
      <c r="F177" s="134" t="s">
        <v>850</v>
      </c>
      <c r="G177" s="130" t="s">
        <v>845</v>
      </c>
      <c r="H177" s="17">
        <f t="shared" si="9"/>
        <v>11327.039999999999</v>
      </c>
      <c r="I177" s="11"/>
    </row>
    <row r="178" spans="1:9" ht="63.75">
      <c r="A178" s="25">
        <v>156</v>
      </c>
      <c r="B178" s="65" t="s">
        <v>2540</v>
      </c>
      <c r="C178" s="14" t="s">
        <v>851</v>
      </c>
      <c r="D178" s="65" t="s">
        <v>2145</v>
      </c>
      <c r="E178" s="12" t="s">
        <v>1017</v>
      </c>
      <c r="F178" s="134" t="s">
        <v>852</v>
      </c>
      <c r="G178" s="130" t="s">
        <v>845</v>
      </c>
      <c r="H178" s="17">
        <f t="shared" si="9"/>
        <v>24442.560000000001</v>
      </c>
      <c r="I178" s="11"/>
    </row>
    <row r="179" spans="1:9" ht="76.5">
      <c r="A179" s="25">
        <v>157</v>
      </c>
      <c r="B179" s="65" t="s">
        <v>2541</v>
      </c>
      <c r="C179" s="14" t="s">
        <v>853</v>
      </c>
      <c r="D179" s="65" t="s">
        <v>2146</v>
      </c>
      <c r="E179" s="12" t="s">
        <v>1017</v>
      </c>
      <c r="F179" s="134">
        <v>183</v>
      </c>
      <c r="G179" s="130" t="s">
        <v>855</v>
      </c>
      <c r="H179" s="17">
        <f t="shared" si="9"/>
        <v>21938.04</v>
      </c>
      <c r="I179" s="11"/>
    </row>
    <row r="180" spans="1:9" ht="51">
      <c r="A180" s="25">
        <v>158</v>
      </c>
      <c r="B180" s="65" t="s">
        <v>2542</v>
      </c>
      <c r="C180" s="14" t="s">
        <v>856</v>
      </c>
      <c r="D180" s="65" t="s">
        <v>2147</v>
      </c>
      <c r="E180" s="12" t="s">
        <v>1017</v>
      </c>
      <c r="F180" s="134" t="s">
        <v>1038</v>
      </c>
      <c r="G180" s="130" t="s">
        <v>857</v>
      </c>
      <c r="H180" s="17">
        <f t="shared" si="9"/>
        <v>1728</v>
      </c>
      <c r="I180" s="11"/>
    </row>
    <row r="181" spans="1:9" ht="76.5">
      <c r="A181" s="25">
        <v>159</v>
      </c>
      <c r="B181" s="65" t="s">
        <v>2543</v>
      </c>
      <c r="C181" s="14" t="s">
        <v>858</v>
      </c>
      <c r="D181" s="65" t="s">
        <v>2147</v>
      </c>
      <c r="E181" s="12" t="s">
        <v>1017</v>
      </c>
      <c r="F181" s="134" t="s">
        <v>1411</v>
      </c>
      <c r="G181" s="130" t="s">
        <v>857</v>
      </c>
      <c r="H181" s="17">
        <f t="shared" si="9"/>
        <v>8424</v>
      </c>
      <c r="I181" s="11"/>
    </row>
    <row r="182" spans="1:9" ht="63.75">
      <c r="A182" s="25">
        <v>160</v>
      </c>
      <c r="B182" s="65" t="s">
        <v>2544</v>
      </c>
      <c r="C182" s="14" t="s">
        <v>859</v>
      </c>
      <c r="D182" s="65" t="s">
        <v>2146</v>
      </c>
      <c r="E182" s="12" t="s">
        <v>1079</v>
      </c>
      <c r="F182" s="134" t="s">
        <v>1015</v>
      </c>
      <c r="G182" s="130" t="s">
        <v>860</v>
      </c>
      <c r="H182" s="17">
        <f t="shared" si="9"/>
        <v>961.2</v>
      </c>
      <c r="I182" s="11"/>
    </row>
    <row r="183" spans="1:9" ht="63.75">
      <c r="A183" s="25">
        <v>161</v>
      </c>
      <c r="B183" s="65" t="s">
        <v>2545</v>
      </c>
      <c r="C183" s="14" t="s">
        <v>861</v>
      </c>
      <c r="D183" s="65" t="s">
        <v>2146</v>
      </c>
      <c r="E183" s="12" t="s">
        <v>1079</v>
      </c>
      <c r="F183" s="134" t="s">
        <v>1023</v>
      </c>
      <c r="G183" s="130" t="s">
        <v>862</v>
      </c>
      <c r="H183" s="17">
        <f t="shared" si="9"/>
        <v>2203.1999999999998</v>
      </c>
      <c r="I183" s="11"/>
    </row>
    <row r="184" spans="1:9" ht="51">
      <c r="A184" s="25">
        <v>162</v>
      </c>
      <c r="B184" s="65" t="s">
        <v>2546</v>
      </c>
      <c r="C184" s="14" t="s">
        <v>863</v>
      </c>
      <c r="D184" s="65" t="s">
        <v>2146</v>
      </c>
      <c r="E184" s="12" t="s">
        <v>1017</v>
      </c>
      <c r="F184" s="134" t="s">
        <v>1107</v>
      </c>
      <c r="G184" s="130" t="s">
        <v>864</v>
      </c>
      <c r="H184" s="17">
        <f t="shared" si="9"/>
        <v>3304.7999999999997</v>
      </c>
      <c r="I184" s="11"/>
    </row>
    <row r="185" spans="1:9" ht="51">
      <c r="A185" s="25">
        <v>163</v>
      </c>
      <c r="B185" s="65" t="s">
        <v>2547</v>
      </c>
      <c r="C185" s="14" t="s">
        <v>865</v>
      </c>
      <c r="D185" s="65" t="s">
        <v>2146</v>
      </c>
      <c r="E185" s="12" t="s">
        <v>1017</v>
      </c>
      <c r="F185" s="134" t="s">
        <v>839</v>
      </c>
      <c r="G185" s="130" t="s">
        <v>866</v>
      </c>
      <c r="H185" s="17">
        <f t="shared" si="9"/>
        <v>15390</v>
      </c>
      <c r="I185" s="11"/>
    </row>
    <row r="186" spans="1:9" ht="38.25">
      <c r="A186" s="25">
        <v>164</v>
      </c>
      <c r="B186" s="65" t="s">
        <v>2548</v>
      </c>
      <c r="C186" s="14" t="s">
        <v>867</v>
      </c>
      <c r="D186" s="65" t="s">
        <v>2148</v>
      </c>
      <c r="E186" s="12" t="s">
        <v>1017</v>
      </c>
      <c r="F186" s="134" t="s">
        <v>1032</v>
      </c>
      <c r="G186" s="130" t="s">
        <v>868</v>
      </c>
      <c r="H186" s="17">
        <f t="shared" si="9"/>
        <v>1036.8000000000002</v>
      </c>
      <c r="I186" s="11"/>
    </row>
    <row r="187" spans="1:9" ht="63.75">
      <c r="A187" s="25">
        <v>165</v>
      </c>
      <c r="B187" s="65" t="s">
        <v>2549</v>
      </c>
      <c r="C187" s="14" t="s">
        <v>869</v>
      </c>
      <c r="D187" s="65" t="s">
        <v>2149</v>
      </c>
      <c r="E187" s="12" t="s">
        <v>1017</v>
      </c>
      <c r="F187" s="134" t="s">
        <v>1038</v>
      </c>
      <c r="G187" s="130" t="s">
        <v>870</v>
      </c>
      <c r="H187" s="17">
        <f t="shared" si="9"/>
        <v>1209.5999999999999</v>
      </c>
      <c r="I187" s="11"/>
    </row>
    <row r="188" spans="1:9" ht="63.75">
      <c r="A188" s="25">
        <v>166</v>
      </c>
      <c r="B188" s="65" t="s">
        <v>2550</v>
      </c>
      <c r="C188" s="14" t="s">
        <v>871</v>
      </c>
      <c r="D188" s="65" t="s">
        <v>2149</v>
      </c>
      <c r="E188" s="12" t="s">
        <v>1017</v>
      </c>
      <c r="F188" s="134" t="s">
        <v>1084</v>
      </c>
      <c r="G188" s="130" t="s">
        <v>872</v>
      </c>
      <c r="H188" s="17">
        <f t="shared" si="9"/>
        <v>2656.8</v>
      </c>
      <c r="I188" s="11"/>
    </row>
    <row r="189" spans="1:9" ht="38.25">
      <c r="A189" s="25">
        <v>167</v>
      </c>
      <c r="B189" s="65" t="s">
        <v>2551</v>
      </c>
      <c r="C189" s="14" t="s">
        <v>873</v>
      </c>
      <c r="D189" s="65" t="s">
        <v>2150</v>
      </c>
      <c r="E189" s="12" t="s">
        <v>1017</v>
      </c>
      <c r="F189" s="134">
        <v>191</v>
      </c>
      <c r="G189" s="130" t="s">
        <v>874</v>
      </c>
      <c r="H189" s="17">
        <f t="shared" si="9"/>
        <v>43318.8</v>
      </c>
      <c r="I189" s="11"/>
    </row>
    <row r="190" spans="1:9" ht="25.5">
      <c r="A190" s="25">
        <v>168</v>
      </c>
      <c r="B190" s="65" t="s">
        <v>2552</v>
      </c>
      <c r="C190" s="14" t="s">
        <v>875</v>
      </c>
      <c r="D190" s="65" t="s">
        <v>2150</v>
      </c>
      <c r="E190" s="12" t="s">
        <v>1017</v>
      </c>
      <c r="F190" s="134">
        <v>1137</v>
      </c>
      <c r="G190" s="130">
        <v>530</v>
      </c>
      <c r="H190" s="17">
        <f t="shared" si="9"/>
        <v>602610</v>
      </c>
      <c r="I190" s="11"/>
    </row>
    <row r="191" spans="1:9" ht="51">
      <c r="A191" s="25">
        <v>169</v>
      </c>
      <c r="B191" s="65" t="s">
        <v>2553</v>
      </c>
      <c r="C191" s="14" t="s">
        <v>876</v>
      </c>
      <c r="D191" s="65" t="s">
        <v>2150</v>
      </c>
      <c r="E191" s="12" t="s">
        <v>1017</v>
      </c>
      <c r="F191" s="134">
        <v>834</v>
      </c>
      <c r="G191" s="130" t="s">
        <v>877</v>
      </c>
      <c r="H191" s="17">
        <f t="shared" si="9"/>
        <v>98178.48</v>
      </c>
      <c r="I191" s="11"/>
    </row>
    <row r="192" spans="1:9" ht="38.25">
      <c r="A192" s="25">
        <v>170</v>
      </c>
      <c r="B192" s="65" t="s">
        <v>2554</v>
      </c>
      <c r="C192" s="14" t="s">
        <v>878</v>
      </c>
      <c r="D192" s="65" t="s">
        <v>2150</v>
      </c>
      <c r="E192" s="12" t="s">
        <v>1017</v>
      </c>
      <c r="F192" s="134">
        <v>2399</v>
      </c>
      <c r="G192" s="130" t="s">
        <v>877</v>
      </c>
      <c r="H192" s="17">
        <f t="shared" si="9"/>
        <v>282410.27999999997</v>
      </c>
      <c r="I192" s="11"/>
    </row>
    <row r="193" spans="1:9" ht="51">
      <c r="A193" s="25">
        <v>171</v>
      </c>
      <c r="B193" s="65" t="s">
        <v>2555</v>
      </c>
      <c r="C193" s="14" t="s">
        <v>879</v>
      </c>
      <c r="D193" s="65" t="s">
        <v>2151</v>
      </c>
      <c r="E193" s="12" t="s">
        <v>1017</v>
      </c>
      <c r="F193" s="134" t="s">
        <v>880</v>
      </c>
      <c r="G193" s="130" t="s">
        <v>881</v>
      </c>
      <c r="H193" s="17">
        <f t="shared" si="9"/>
        <v>20196</v>
      </c>
      <c r="I193" s="11"/>
    </row>
    <row r="194" spans="1:9" ht="38.25">
      <c r="A194" s="25">
        <v>172</v>
      </c>
      <c r="B194" s="65" t="s">
        <v>2556</v>
      </c>
      <c r="C194" s="14" t="s">
        <v>2323</v>
      </c>
      <c r="D194" s="65" t="s">
        <v>2152</v>
      </c>
      <c r="E194" s="12" t="s">
        <v>1017</v>
      </c>
      <c r="F194" s="134" t="s">
        <v>882</v>
      </c>
      <c r="G194" s="130" t="s">
        <v>883</v>
      </c>
      <c r="H194" s="17">
        <f t="shared" si="9"/>
        <v>3693.6</v>
      </c>
      <c r="I194" s="11"/>
    </row>
    <row r="195" spans="1:9" ht="38.25">
      <c r="A195" s="25">
        <v>173</v>
      </c>
      <c r="B195" s="65" t="s">
        <v>2557</v>
      </c>
      <c r="C195" s="14" t="s">
        <v>2560</v>
      </c>
      <c r="D195" s="65" t="s">
        <v>2152</v>
      </c>
      <c r="E195" s="12" t="s">
        <v>1017</v>
      </c>
      <c r="F195" s="134">
        <v>4239</v>
      </c>
      <c r="G195" s="130" t="s">
        <v>884</v>
      </c>
      <c r="H195" s="17">
        <f t="shared" si="9"/>
        <v>590577.48</v>
      </c>
      <c r="I195" s="11"/>
    </row>
    <row r="196" spans="1:9" ht="25.5">
      <c r="A196" s="25">
        <v>174</v>
      </c>
      <c r="B196" s="65" t="s">
        <v>2558</v>
      </c>
      <c r="C196" s="14" t="s">
        <v>885</v>
      </c>
      <c r="D196" s="65" t="s">
        <v>2153</v>
      </c>
      <c r="E196" s="12" t="s">
        <v>1017</v>
      </c>
      <c r="F196" s="134" t="s">
        <v>886</v>
      </c>
      <c r="G196" s="130" t="s">
        <v>887</v>
      </c>
      <c r="H196" s="17">
        <f t="shared" si="9"/>
        <v>63765</v>
      </c>
      <c r="I196" s="11"/>
    </row>
    <row r="197" spans="1:9" ht="25.5">
      <c r="A197" s="25">
        <v>175</v>
      </c>
      <c r="B197" s="65" t="s">
        <v>2559</v>
      </c>
      <c r="C197" s="14" t="s">
        <v>888</v>
      </c>
      <c r="D197" s="65" t="s">
        <v>2154</v>
      </c>
      <c r="E197" s="12" t="s">
        <v>1017</v>
      </c>
      <c r="F197" s="134" t="s">
        <v>1040</v>
      </c>
      <c r="G197" s="130" t="s">
        <v>1025</v>
      </c>
      <c r="H197" s="17">
        <f t="shared" ref="H197:H214" si="10">F197*G197</f>
        <v>207</v>
      </c>
      <c r="I197" s="11"/>
    </row>
    <row r="198" spans="1:9" ht="25.5">
      <c r="A198" s="25">
        <v>176</v>
      </c>
      <c r="B198" s="65" t="s">
        <v>2561</v>
      </c>
      <c r="C198" s="14" t="s">
        <v>889</v>
      </c>
      <c r="D198" s="65" t="s">
        <v>2155</v>
      </c>
      <c r="E198" s="12" t="s">
        <v>1017</v>
      </c>
      <c r="F198" s="134" t="s">
        <v>890</v>
      </c>
      <c r="G198" s="130" t="s">
        <v>404</v>
      </c>
      <c r="H198" s="17">
        <f t="shared" si="10"/>
        <v>1650</v>
      </c>
      <c r="I198" s="11"/>
    </row>
    <row r="199" spans="1:9">
      <c r="A199" s="25">
        <v>177</v>
      </c>
      <c r="B199" s="65" t="s">
        <v>2562</v>
      </c>
      <c r="C199" s="14" t="s">
        <v>891</v>
      </c>
      <c r="D199" s="65" t="s">
        <v>2156</v>
      </c>
      <c r="E199" s="12" t="s">
        <v>1017</v>
      </c>
      <c r="F199" s="134" t="s">
        <v>892</v>
      </c>
      <c r="G199" s="130" t="s">
        <v>893</v>
      </c>
      <c r="H199" s="17">
        <f t="shared" si="10"/>
        <v>1228.2</v>
      </c>
      <c r="I199" s="11"/>
    </row>
    <row r="200" spans="1:9" ht="25.5">
      <c r="A200" s="25">
        <v>178</v>
      </c>
      <c r="B200" s="65" t="s">
        <v>2563</v>
      </c>
      <c r="C200" s="14" t="s">
        <v>894</v>
      </c>
      <c r="D200" s="65" t="s">
        <v>2155</v>
      </c>
      <c r="E200" s="12" t="s">
        <v>1017</v>
      </c>
      <c r="F200" s="134" t="s">
        <v>895</v>
      </c>
      <c r="G200" s="130" t="s">
        <v>896</v>
      </c>
      <c r="H200" s="17">
        <f t="shared" si="10"/>
        <v>14976</v>
      </c>
      <c r="I200" s="11"/>
    </row>
    <row r="201" spans="1:9" ht="38.25">
      <c r="A201" s="25">
        <v>179</v>
      </c>
      <c r="B201" s="65" t="s">
        <v>2564</v>
      </c>
      <c r="C201" s="14" t="s">
        <v>897</v>
      </c>
      <c r="D201" s="65" t="s">
        <v>2155</v>
      </c>
      <c r="E201" s="12" t="s">
        <v>1017</v>
      </c>
      <c r="F201" s="134" t="s">
        <v>898</v>
      </c>
      <c r="G201" s="130" t="s">
        <v>899</v>
      </c>
      <c r="H201" s="17">
        <f t="shared" si="10"/>
        <v>28482.160000000003</v>
      </c>
      <c r="I201" s="11"/>
    </row>
    <row r="202" spans="1:9" ht="38.25">
      <c r="A202" s="25">
        <v>180</v>
      </c>
      <c r="B202" s="65" t="s">
        <v>2565</v>
      </c>
      <c r="C202" s="14" t="s">
        <v>900</v>
      </c>
      <c r="D202" s="65" t="s">
        <v>2155</v>
      </c>
      <c r="E202" s="12" t="s">
        <v>1017</v>
      </c>
      <c r="F202" s="134" t="s">
        <v>901</v>
      </c>
      <c r="G202" s="130" t="s">
        <v>902</v>
      </c>
      <c r="H202" s="17">
        <f t="shared" si="10"/>
        <v>13069.28</v>
      </c>
      <c r="I202" s="11"/>
    </row>
    <row r="203" spans="1:9" ht="38.25">
      <c r="A203" s="25">
        <v>181</v>
      </c>
      <c r="B203" s="65" t="s">
        <v>2566</v>
      </c>
      <c r="C203" s="14" t="s">
        <v>903</v>
      </c>
      <c r="D203" s="65" t="s">
        <v>2155</v>
      </c>
      <c r="E203" s="12" t="s">
        <v>1017</v>
      </c>
      <c r="F203" s="134" t="s">
        <v>1112</v>
      </c>
      <c r="G203" s="130" t="s">
        <v>904</v>
      </c>
      <c r="H203" s="17">
        <f t="shared" si="10"/>
        <v>1424.64</v>
      </c>
      <c r="I203" s="11"/>
    </row>
    <row r="204" spans="1:9" ht="38.25">
      <c r="A204" s="25">
        <v>182</v>
      </c>
      <c r="B204" s="65" t="s">
        <v>2567</v>
      </c>
      <c r="C204" s="14" t="s">
        <v>905</v>
      </c>
      <c r="D204" s="65" t="s">
        <v>2155</v>
      </c>
      <c r="E204" s="12" t="s">
        <v>1017</v>
      </c>
      <c r="F204" s="134" t="s">
        <v>906</v>
      </c>
      <c r="G204" s="130" t="s">
        <v>907</v>
      </c>
      <c r="H204" s="17">
        <f t="shared" si="10"/>
        <v>9824.06</v>
      </c>
      <c r="I204" s="11"/>
    </row>
    <row r="205" spans="1:9" ht="38.25">
      <c r="A205" s="25">
        <v>183</v>
      </c>
      <c r="B205" s="65" t="s">
        <v>2568</v>
      </c>
      <c r="C205" s="14" t="s">
        <v>908</v>
      </c>
      <c r="D205" s="65" t="s">
        <v>2155</v>
      </c>
      <c r="E205" s="12" t="s">
        <v>1017</v>
      </c>
      <c r="F205" s="134" t="s">
        <v>1029</v>
      </c>
      <c r="G205" s="130" t="s">
        <v>909</v>
      </c>
      <c r="H205" s="17">
        <f t="shared" si="10"/>
        <v>605.6</v>
      </c>
      <c r="I205" s="11"/>
    </row>
    <row r="206" spans="1:9" ht="51">
      <c r="A206" s="25">
        <v>184</v>
      </c>
      <c r="B206" s="65" t="s">
        <v>2569</v>
      </c>
      <c r="C206" s="14" t="s">
        <v>2324</v>
      </c>
      <c r="D206" s="65" t="s">
        <v>2157</v>
      </c>
      <c r="E206" s="12" t="s">
        <v>1017</v>
      </c>
      <c r="F206" s="134" t="s">
        <v>910</v>
      </c>
      <c r="G206" s="130" t="s">
        <v>911</v>
      </c>
      <c r="H206" s="17">
        <f t="shared" si="10"/>
        <v>14319</v>
      </c>
      <c r="I206" s="11"/>
    </row>
    <row r="207" spans="1:9" ht="63.75">
      <c r="A207" s="25">
        <v>185</v>
      </c>
      <c r="B207" s="65" t="s">
        <v>2570</v>
      </c>
      <c r="C207" s="14" t="s">
        <v>912</v>
      </c>
      <c r="D207" s="65" t="s">
        <v>2158</v>
      </c>
      <c r="E207" s="12" t="s">
        <v>1017</v>
      </c>
      <c r="F207" s="134">
        <v>1137</v>
      </c>
      <c r="G207" s="130" t="s">
        <v>913</v>
      </c>
      <c r="H207" s="17">
        <f t="shared" si="10"/>
        <v>168276</v>
      </c>
      <c r="I207" s="11"/>
    </row>
    <row r="208" spans="1:9" ht="51">
      <c r="A208" s="25">
        <v>186</v>
      </c>
      <c r="B208" s="65" t="s">
        <v>2571</v>
      </c>
      <c r="C208" s="14" t="s">
        <v>914</v>
      </c>
      <c r="D208" s="65" t="s">
        <v>2158</v>
      </c>
      <c r="E208" s="12" t="s">
        <v>1017</v>
      </c>
      <c r="F208" s="134" t="s">
        <v>1107</v>
      </c>
      <c r="G208" s="130" t="s">
        <v>915</v>
      </c>
      <c r="H208" s="17">
        <f t="shared" si="10"/>
        <v>1555.2</v>
      </c>
      <c r="I208" s="11"/>
    </row>
    <row r="209" spans="1:9" ht="76.5">
      <c r="A209" s="25">
        <v>187</v>
      </c>
      <c r="B209" s="65" t="s">
        <v>2572</v>
      </c>
      <c r="C209" s="14" t="s">
        <v>916</v>
      </c>
      <c r="D209" s="65" t="s">
        <v>2158</v>
      </c>
      <c r="E209" s="12" t="s">
        <v>1017</v>
      </c>
      <c r="F209" s="134" t="s">
        <v>917</v>
      </c>
      <c r="G209" s="130" t="s">
        <v>918</v>
      </c>
      <c r="H209" s="17">
        <f t="shared" si="10"/>
        <v>45127.799999999996</v>
      </c>
      <c r="I209" s="11"/>
    </row>
    <row r="210" spans="1:9" ht="76.5">
      <c r="A210" s="25">
        <v>188</v>
      </c>
      <c r="B210" s="65" t="s">
        <v>2573</v>
      </c>
      <c r="C210" s="14" t="s">
        <v>225</v>
      </c>
      <c r="D210" s="65" t="s">
        <v>2158</v>
      </c>
      <c r="E210" s="12" t="s">
        <v>1017</v>
      </c>
      <c r="F210" s="134" t="s">
        <v>1046</v>
      </c>
      <c r="G210" s="130" t="s">
        <v>226</v>
      </c>
      <c r="H210" s="17">
        <f t="shared" si="10"/>
        <v>4958.8</v>
      </c>
      <c r="I210" s="11"/>
    </row>
    <row r="211" spans="1:9" ht="76.5">
      <c r="A211" s="25">
        <v>189</v>
      </c>
      <c r="B211" s="65" t="s">
        <v>2574</v>
      </c>
      <c r="C211" s="14" t="s">
        <v>227</v>
      </c>
      <c r="D211" s="65" t="s">
        <v>2158</v>
      </c>
      <c r="E211" s="12" t="s">
        <v>1017</v>
      </c>
      <c r="F211" s="134" t="s">
        <v>1115</v>
      </c>
      <c r="G211" s="130" t="s">
        <v>228</v>
      </c>
      <c r="H211" s="17">
        <f t="shared" si="10"/>
        <v>3201</v>
      </c>
      <c r="I211" s="11"/>
    </row>
    <row r="212" spans="1:9" ht="76.5">
      <c r="A212" s="25">
        <v>190</v>
      </c>
      <c r="B212" s="65" t="s">
        <v>2575</v>
      </c>
      <c r="C212" s="14" t="s">
        <v>229</v>
      </c>
      <c r="D212" s="65" t="s">
        <v>2158</v>
      </c>
      <c r="E212" s="12" t="s">
        <v>1017</v>
      </c>
      <c r="F212" s="134" t="s">
        <v>1029</v>
      </c>
      <c r="G212" s="130" t="s">
        <v>230</v>
      </c>
      <c r="H212" s="17">
        <f t="shared" si="10"/>
        <v>2285.5</v>
      </c>
      <c r="I212" s="11"/>
    </row>
    <row r="213" spans="1:9" ht="76.5">
      <c r="A213" s="25">
        <v>191</v>
      </c>
      <c r="B213" s="65" t="s">
        <v>2576</v>
      </c>
      <c r="C213" s="14" t="s">
        <v>231</v>
      </c>
      <c r="D213" s="65" t="s">
        <v>2158</v>
      </c>
      <c r="E213" s="12" t="s">
        <v>1017</v>
      </c>
      <c r="F213" s="134">
        <v>3118</v>
      </c>
      <c r="G213" s="130" t="s">
        <v>232</v>
      </c>
      <c r="H213" s="17">
        <f t="shared" si="10"/>
        <v>666472.5</v>
      </c>
      <c r="I213" s="11"/>
    </row>
    <row r="214" spans="1:9" ht="76.5">
      <c r="A214" s="25">
        <v>192</v>
      </c>
      <c r="B214" s="65" t="s">
        <v>2577</v>
      </c>
      <c r="C214" s="14" t="s">
        <v>233</v>
      </c>
      <c r="D214" s="65" t="s">
        <v>2158</v>
      </c>
      <c r="E214" s="12" t="s">
        <v>1017</v>
      </c>
      <c r="F214" s="134" t="s">
        <v>425</v>
      </c>
      <c r="G214" s="130" t="s">
        <v>234</v>
      </c>
      <c r="H214" s="17">
        <f t="shared" si="10"/>
        <v>3580.8</v>
      </c>
      <c r="I214" s="11"/>
    </row>
    <row r="215" spans="1:9">
      <c r="A215" s="25"/>
      <c r="B215" s="15"/>
      <c r="C215" s="16" t="s">
        <v>2004</v>
      </c>
      <c r="D215" s="15"/>
      <c r="E215" s="15"/>
      <c r="F215" s="140"/>
      <c r="G215" s="130"/>
      <c r="H215" s="18">
        <f>SUM(H89:H214)</f>
        <v>6915164.4499999993</v>
      </c>
      <c r="I215" s="18">
        <f>H215</f>
        <v>6915164.4499999993</v>
      </c>
    </row>
    <row r="216" spans="1:9">
      <c r="A216" s="25"/>
      <c r="B216" s="20"/>
      <c r="C216" s="21"/>
      <c r="D216" s="20"/>
      <c r="E216" s="20"/>
      <c r="F216" s="141"/>
      <c r="G216" s="22"/>
      <c r="H216" s="23"/>
      <c r="I216" s="24"/>
    </row>
    <row r="217" spans="1:9">
      <c r="A217" s="25"/>
      <c r="B217" s="20"/>
      <c r="C217" s="21"/>
      <c r="D217" s="20"/>
      <c r="E217" s="20"/>
      <c r="F217" s="141"/>
      <c r="G217" s="22"/>
      <c r="H217" s="23"/>
      <c r="I217" s="24"/>
    </row>
    <row r="218" spans="1:9" ht="38.25">
      <c r="A218" s="25"/>
      <c r="B218" s="20"/>
      <c r="C218" s="37" t="s">
        <v>2001</v>
      </c>
      <c r="D218" s="20"/>
      <c r="E218" s="20"/>
      <c r="F218" s="141"/>
      <c r="G218" s="22"/>
      <c r="H218" s="23"/>
      <c r="I218" s="24"/>
    </row>
    <row r="219" spans="1:9" ht="38.25">
      <c r="A219" s="25">
        <v>193</v>
      </c>
      <c r="B219" s="65" t="s">
        <v>2578</v>
      </c>
      <c r="C219" s="14" t="s">
        <v>424</v>
      </c>
      <c r="D219" s="65" t="s">
        <v>2159</v>
      </c>
      <c r="E219" s="65" t="s">
        <v>1017</v>
      </c>
      <c r="F219" s="134" t="s">
        <v>425</v>
      </c>
      <c r="G219" s="130" t="s">
        <v>426</v>
      </c>
      <c r="H219" s="68">
        <f t="shared" ref="H219:H224" si="11">F219*G219</f>
        <v>198.08</v>
      </c>
      <c r="I219" s="67"/>
    </row>
    <row r="220" spans="1:9" ht="25.5">
      <c r="A220" s="25">
        <v>194</v>
      </c>
      <c r="B220" s="65" t="s">
        <v>2579</v>
      </c>
      <c r="C220" s="14" t="s">
        <v>427</v>
      </c>
      <c r="D220" s="65" t="s">
        <v>2159</v>
      </c>
      <c r="E220" s="65" t="s">
        <v>1021</v>
      </c>
      <c r="F220" s="134" t="s">
        <v>428</v>
      </c>
      <c r="G220" s="130" t="s">
        <v>429</v>
      </c>
      <c r="H220" s="68">
        <f t="shared" si="11"/>
        <v>5108.16</v>
      </c>
      <c r="I220" s="67"/>
    </row>
    <row r="221" spans="1:9" ht="38.25">
      <c r="A221" s="25">
        <v>195</v>
      </c>
      <c r="B221" s="65" t="s">
        <v>2580</v>
      </c>
      <c r="C221" s="14" t="s">
        <v>430</v>
      </c>
      <c r="D221" s="65" t="s">
        <v>2160</v>
      </c>
      <c r="E221" s="65" t="s">
        <v>1017</v>
      </c>
      <c r="F221" s="134">
        <f>13944+56</f>
        <v>14000</v>
      </c>
      <c r="G221" s="130" t="s">
        <v>431</v>
      </c>
      <c r="H221" s="68">
        <f t="shared" si="11"/>
        <v>217000</v>
      </c>
      <c r="I221" s="67"/>
    </row>
    <row r="222" spans="1:9" ht="25.5">
      <c r="A222" s="25">
        <v>196</v>
      </c>
      <c r="B222" s="65" t="s">
        <v>2581</v>
      </c>
      <c r="C222" s="14" t="s">
        <v>432</v>
      </c>
      <c r="D222" s="65" t="s">
        <v>2095</v>
      </c>
      <c r="E222" s="65" t="s">
        <v>1063</v>
      </c>
      <c r="F222" s="134" t="s">
        <v>433</v>
      </c>
      <c r="G222" s="130" t="s">
        <v>434</v>
      </c>
      <c r="H222" s="68">
        <f t="shared" si="11"/>
        <v>1890</v>
      </c>
      <c r="I222" s="67"/>
    </row>
    <row r="223" spans="1:9" ht="25.5">
      <c r="A223" s="25">
        <v>197</v>
      </c>
      <c r="B223" s="65" t="s">
        <v>2582</v>
      </c>
      <c r="C223" s="14" t="s">
        <v>435</v>
      </c>
      <c r="D223" s="65" t="s">
        <v>2095</v>
      </c>
      <c r="E223" s="65" t="s">
        <v>1063</v>
      </c>
      <c r="F223" s="134">
        <f>2117+83</f>
        <v>2200</v>
      </c>
      <c r="G223" s="130" t="s">
        <v>1037</v>
      </c>
      <c r="H223" s="68">
        <f t="shared" si="11"/>
        <v>40480</v>
      </c>
      <c r="I223" s="67"/>
    </row>
    <row r="224" spans="1:9" ht="89.25">
      <c r="A224" s="25">
        <v>198</v>
      </c>
      <c r="B224" s="65" t="s">
        <v>2583</v>
      </c>
      <c r="C224" s="14" t="s">
        <v>2335</v>
      </c>
      <c r="D224" s="65" t="s">
        <v>2161</v>
      </c>
      <c r="E224" s="65" t="s">
        <v>1063</v>
      </c>
      <c r="F224" s="134" t="s">
        <v>436</v>
      </c>
      <c r="G224" s="130" t="s">
        <v>437</v>
      </c>
      <c r="H224" s="68">
        <f t="shared" si="11"/>
        <v>10915.94</v>
      </c>
      <c r="I224" s="67"/>
    </row>
    <row r="225" spans="1:9" ht="63.75">
      <c r="A225" s="25">
        <v>199</v>
      </c>
      <c r="B225" s="65" t="s">
        <v>2584</v>
      </c>
      <c r="C225" s="14" t="s">
        <v>438</v>
      </c>
      <c r="D225" s="65" t="s">
        <v>2161</v>
      </c>
      <c r="E225" s="65" t="s">
        <v>1017</v>
      </c>
      <c r="F225" s="134" t="s">
        <v>439</v>
      </c>
      <c r="G225" s="130" t="s">
        <v>440</v>
      </c>
      <c r="H225" s="68">
        <f t="shared" ref="H225:H242" si="12">F225*G225</f>
        <v>20830.54</v>
      </c>
      <c r="I225" s="67"/>
    </row>
    <row r="226" spans="1:9" ht="63.75">
      <c r="A226" s="25">
        <v>200</v>
      </c>
      <c r="B226" s="65" t="s">
        <v>2585</v>
      </c>
      <c r="C226" s="14" t="s">
        <v>441</v>
      </c>
      <c r="D226" s="65" t="s">
        <v>2161</v>
      </c>
      <c r="E226" s="65" t="s">
        <v>1017</v>
      </c>
      <c r="F226" s="134" t="s">
        <v>442</v>
      </c>
      <c r="G226" s="130" t="s">
        <v>443</v>
      </c>
      <c r="H226" s="68">
        <f t="shared" si="12"/>
        <v>6717.5599999999995</v>
      </c>
      <c r="I226" s="67"/>
    </row>
    <row r="227" spans="1:9" ht="63.75">
      <c r="A227" s="25">
        <v>201</v>
      </c>
      <c r="B227" s="65" t="s">
        <v>2586</v>
      </c>
      <c r="C227" s="14" t="s">
        <v>444</v>
      </c>
      <c r="D227" s="65" t="s">
        <v>2161</v>
      </c>
      <c r="E227" s="65" t="s">
        <v>1017</v>
      </c>
      <c r="F227" s="134">
        <v>3154</v>
      </c>
      <c r="G227" s="130" t="s">
        <v>445</v>
      </c>
      <c r="H227" s="68">
        <f t="shared" si="12"/>
        <v>109412.26</v>
      </c>
      <c r="I227" s="67"/>
    </row>
    <row r="228" spans="1:9" ht="63.75">
      <c r="A228" s="25">
        <v>202</v>
      </c>
      <c r="B228" s="65" t="s">
        <v>2587</v>
      </c>
      <c r="C228" s="14" t="s">
        <v>446</v>
      </c>
      <c r="D228" s="65" t="s">
        <v>2161</v>
      </c>
      <c r="E228" s="65" t="s">
        <v>1017</v>
      </c>
      <c r="F228" s="134">
        <v>3619</v>
      </c>
      <c r="G228" s="130" t="s">
        <v>447</v>
      </c>
      <c r="H228" s="68">
        <f t="shared" si="12"/>
        <v>132708.73000000001</v>
      </c>
      <c r="I228" s="67"/>
    </row>
    <row r="229" spans="1:9" ht="63.75">
      <c r="A229" s="25">
        <v>203</v>
      </c>
      <c r="B229" s="65" t="s">
        <v>2588</v>
      </c>
      <c r="C229" s="14" t="s">
        <v>448</v>
      </c>
      <c r="D229" s="65" t="s">
        <v>2161</v>
      </c>
      <c r="E229" s="65" t="s">
        <v>1017</v>
      </c>
      <c r="F229" s="134">
        <v>4859</v>
      </c>
      <c r="G229" s="130" t="s">
        <v>449</v>
      </c>
      <c r="H229" s="68">
        <f t="shared" si="12"/>
        <v>188723.56000000003</v>
      </c>
      <c r="I229" s="67"/>
    </row>
    <row r="230" spans="1:9" ht="63.75">
      <c r="A230" s="25">
        <v>204</v>
      </c>
      <c r="B230" s="65" t="s">
        <v>2589</v>
      </c>
      <c r="C230" s="14" t="s">
        <v>450</v>
      </c>
      <c r="D230" s="65" t="s">
        <v>2161</v>
      </c>
      <c r="E230" s="65" t="s">
        <v>1017</v>
      </c>
      <c r="F230" s="134">
        <v>91</v>
      </c>
      <c r="G230" s="130" t="s">
        <v>451</v>
      </c>
      <c r="H230" s="68">
        <f t="shared" si="12"/>
        <v>6871.4100000000008</v>
      </c>
      <c r="I230" s="67"/>
    </row>
    <row r="231" spans="1:9" ht="63.75">
      <c r="A231" s="25">
        <v>205</v>
      </c>
      <c r="B231" s="65" t="s">
        <v>2590</v>
      </c>
      <c r="C231" s="14" t="s">
        <v>452</v>
      </c>
      <c r="D231" s="65" t="s">
        <v>2161</v>
      </c>
      <c r="E231" s="65" t="s">
        <v>1017</v>
      </c>
      <c r="F231" s="134">
        <v>6052</v>
      </c>
      <c r="G231" s="130" t="s">
        <v>453</v>
      </c>
      <c r="H231" s="68">
        <f t="shared" si="12"/>
        <v>348292.6</v>
      </c>
      <c r="I231" s="67"/>
    </row>
    <row r="232" spans="1:9" ht="76.5">
      <c r="A232" s="25">
        <v>206</v>
      </c>
      <c r="B232" s="65" t="s">
        <v>2591</v>
      </c>
      <c r="C232" s="14" t="s">
        <v>454</v>
      </c>
      <c r="D232" s="65" t="s">
        <v>2161</v>
      </c>
      <c r="E232" s="65" t="s">
        <v>1017</v>
      </c>
      <c r="F232" s="134">
        <v>7543</v>
      </c>
      <c r="G232" s="130" t="s">
        <v>455</v>
      </c>
      <c r="H232" s="68">
        <f t="shared" si="12"/>
        <v>450467.95999999996</v>
      </c>
      <c r="I232" s="67"/>
    </row>
    <row r="233" spans="1:9" ht="76.5">
      <c r="A233" s="25">
        <v>207</v>
      </c>
      <c r="B233" s="65" t="s">
        <v>2592</v>
      </c>
      <c r="C233" s="14" t="s">
        <v>456</v>
      </c>
      <c r="D233" s="65" t="s">
        <v>2161</v>
      </c>
      <c r="E233" s="65" t="s">
        <v>1017</v>
      </c>
      <c r="F233" s="134" t="s">
        <v>457</v>
      </c>
      <c r="G233" s="130" t="s">
        <v>458</v>
      </c>
      <c r="H233" s="68">
        <f t="shared" si="12"/>
        <v>46311.22</v>
      </c>
      <c r="I233" s="67"/>
    </row>
    <row r="234" spans="1:9" ht="63.75">
      <c r="A234" s="25">
        <v>208</v>
      </c>
      <c r="B234" s="65" t="s">
        <v>2593</v>
      </c>
      <c r="C234" s="14" t="s">
        <v>459</v>
      </c>
      <c r="D234" s="65" t="s">
        <v>2161</v>
      </c>
      <c r="E234" s="65" t="s">
        <v>1017</v>
      </c>
      <c r="F234" s="134">
        <v>5433</v>
      </c>
      <c r="G234" s="130" t="s">
        <v>460</v>
      </c>
      <c r="H234" s="68">
        <f t="shared" si="12"/>
        <v>10757.34</v>
      </c>
      <c r="I234" s="67"/>
    </row>
    <row r="235" spans="1:9" ht="63.75">
      <c r="A235" s="25">
        <v>209</v>
      </c>
      <c r="B235" s="65" t="s">
        <v>2594</v>
      </c>
      <c r="C235" s="14" t="s">
        <v>461</v>
      </c>
      <c r="D235" s="65" t="s">
        <v>2161</v>
      </c>
      <c r="E235" s="65" t="s">
        <v>1017</v>
      </c>
      <c r="F235" s="134">
        <v>5318</v>
      </c>
      <c r="G235" s="130" t="s">
        <v>462</v>
      </c>
      <c r="H235" s="68">
        <f t="shared" si="12"/>
        <v>16273.08</v>
      </c>
      <c r="I235" s="67"/>
    </row>
    <row r="236" spans="1:9" ht="76.5">
      <c r="A236" s="25">
        <v>210</v>
      </c>
      <c r="B236" s="65" t="s">
        <v>2595</v>
      </c>
      <c r="C236" s="14" t="s">
        <v>463</v>
      </c>
      <c r="D236" s="65" t="s">
        <v>2161</v>
      </c>
      <c r="E236" s="65" t="s">
        <v>1017</v>
      </c>
      <c r="F236" s="134" t="s">
        <v>464</v>
      </c>
      <c r="G236" s="130" t="s">
        <v>462</v>
      </c>
      <c r="H236" s="68">
        <f t="shared" si="12"/>
        <v>1272.96</v>
      </c>
      <c r="I236" s="67"/>
    </row>
    <row r="237" spans="1:9" ht="63.75">
      <c r="A237" s="25">
        <v>211</v>
      </c>
      <c r="B237" s="65" t="s">
        <v>2596</v>
      </c>
      <c r="C237" s="14" t="s">
        <v>465</v>
      </c>
      <c r="D237" s="65" t="s">
        <v>2161</v>
      </c>
      <c r="E237" s="65" t="s">
        <v>1017</v>
      </c>
      <c r="F237" s="134" t="s">
        <v>466</v>
      </c>
      <c r="G237" s="130" t="s">
        <v>467</v>
      </c>
      <c r="H237" s="68">
        <f t="shared" si="12"/>
        <v>9670.3200000000015</v>
      </c>
      <c r="I237" s="67"/>
    </row>
    <row r="238" spans="1:9" ht="51">
      <c r="A238" s="25">
        <v>212</v>
      </c>
      <c r="B238" s="65" t="s">
        <v>2597</v>
      </c>
      <c r="C238" s="14" t="s">
        <v>468</v>
      </c>
      <c r="D238" s="65" t="s">
        <v>2162</v>
      </c>
      <c r="E238" s="65" t="s">
        <v>1017</v>
      </c>
      <c r="F238" s="134" t="s">
        <v>469</v>
      </c>
      <c r="G238" s="130" t="s">
        <v>470</v>
      </c>
      <c r="H238" s="68">
        <f t="shared" si="12"/>
        <v>1388.52</v>
      </c>
      <c r="I238" s="67"/>
    </row>
    <row r="239" spans="1:9" ht="51">
      <c r="A239" s="25">
        <v>213</v>
      </c>
      <c r="B239" s="65" t="s">
        <v>2598</v>
      </c>
      <c r="C239" s="14" t="s">
        <v>472</v>
      </c>
      <c r="D239" s="65" t="s">
        <v>2162</v>
      </c>
      <c r="E239" s="65" t="s">
        <v>1017</v>
      </c>
      <c r="F239" s="134" t="s">
        <v>473</v>
      </c>
      <c r="G239" s="130" t="s">
        <v>474</v>
      </c>
      <c r="H239" s="68">
        <f t="shared" si="12"/>
        <v>19880.28</v>
      </c>
      <c r="I239" s="67"/>
    </row>
    <row r="240" spans="1:9" ht="76.5">
      <c r="A240" s="25">
        <v>214</v>
      </c>
      <c r="B240" s="65" t="s">
        <v>2599</v>
      </c>
      <c r="C240" s="14" t="s">
        <v>475</v>
      </c>
      <c r="D240" s="65" t="s">
        <v>2161</v>
      </c>
      <c r="E240" s="65" t="s">
        <v>1017</v>
      </c>
      <c r="F240" s="134" t="s">
        <v>476</v>
      </c>
      <c r="G240" s="130" t="s">
        <v>477</v>
      </c>
      <c r="H240" s="68">
        <f t="shared" si="12"/>
        <v>10512.6</v>
      </c>
      <c r="I240" s="67"/>
    </row>
    <row r="241" spans="1:9" ht="38.25">
      <c r="A241" s="25">
        <v>215</v>
      </c>
      <c r="B241" s="65" t="s">
        <v>2600</v>
      </c>
      <c r="C241" s="14" t="s">
        <v>2336</v>
      </c>
      <c r="D241" s="65" t="s">
        <v>2161</v>
      </c>
      <c r="E241" s="65" t="s">
        <v>1079</v>
      </c>
      <c r="F241" s="134" t="s">
        <v>1050</v>
      </c>
      <c r="G241" s="130" t="s">
        <v>478</v>
      </c>
      <c r="H241" s="68">
        <f t="shared" si="12"/>
        <v>3700.68</v>
      </c>
      <c r="I241" s="67"/>
    </row>
    <row r="242" spans="1:9" ht="38.25">
      <c r="A242" s="25">
        <v>216</v>
      </c>
      <c r="B242" s="65" t="s">
        <v>2601</v>
      </c>
      <c r="C242" s="14" t="s">
        <v>479</v>
      </c>
      <c r="D242" s="65" t="s">
        <v>2163</v>
      </c>
      <c r="E242" s="65" t="s">
        <v>1017</v>
      </c>
      <c r="F242" s="134" t="s">
        <v>480</v>
      </c>
      <c r="G242" s="130" t="s">
        <v>481</v>
      </c>
      <c r="H242" s="68">
        <f t="shared" si="12"/>
        <v>79718.399999999994</v>
      </c>
      <c r="I242" s="67"/>
    </row>
    <row r="243" spans="1:9" ht="51">
      <c r="A243" s="25">
        <v>217</v>
      </c>
      <c r="B243" s="65" t="s">
        <v>2602</v>
      </c>
      <c r="C243" s="14" t="s">
        <v>482</v>
      </c>
      <c r="D243" s="65" t="s">
        <v>2164</v>
      </c>
      <c r="E243" s="65" t="s">
        <v>1017</v>
      </c>
      <c r="F243" s="134" t="s">
        <v>483</v>
      </c>
      <c r="G243" s="130" t="s">
        <v>484</v>
      </c>
      <c r="H243" s="68">
        <f>F243*G243</f>
        <v>6571.4</v>
      </c>
      <c r="I243" s="67"/>
    </row>
    <row r="244" spans="1:9" ht="51">
      <c r="A244" s="25">
        <v>218</v>
      </c>
      <c r="B244" s="65" t="s">
        <v>2603</v>
      </c>
      <c r="C244" s="14" t="s">
        <v>2337</v>
      </c>
      <c r="D244" s="65" t="s">
        <v>2165</v>
      </c>
      <c r="E244" s="65" t="s">
        <v>1017</v>
      </c>
      <c r="F244" s="134">
        <v>1256</v>
      </c>
      <c r="G244" s="130" t="s">
        <v>485</v>
      </c>
      <c r="H244" s="68">
        <f t="shared" ref="H244:H249" si="13">F244*G244</f>
        <v>15888.4</v>
      </c>
      <c r="I244" s="67"/>
    </row>
    <row r="245" spans="1:9" ht="38.25">
      <c r="A245" s="25">
        <v>219</v>
      </c>
      <c r="B245" s="65" t="s">
        <v>2604</v>
      </c>
      <c r="C245" s="14" t="s">
        <v>486</v>
      </c>
      <c r="D245" s="65" t="s">
        <v>2166</v>
      </c>
      <c r="E245" s="65" t="s">
        <v>1017</v>
      </c>
      <c r="F245" s="134">
        <f>1171+29</f>
        <v>1200</v>
      </c>
      <c r="G245" s="130" t="s">
        <v>487</v>
      </c>
      <c r="H245" s="68">
        <f t="shared" si="13"/>
        <v>8652</v>
      </c>
      <c r="I245" s="67"/>
    </row>
    <row r="246" spans="1:9" ht="25.5">
      <c r="A246" s="25">
        <v>220</v>
      </c>
      <c r="B246" s="65" t="s">
        <v>2605</v>
      </c>
      <c r="C246" s="14" t="s">
        <v>488</v>
      </c>
      <c r="D246" s="65" t="s">
        <v>2166</v>
      </c>
      <c r="E246" s="65" t="s">
        <v>1017</v>
      </c>
      <c r="F246" s="134">
        <v>24035</v>
      </c>
      <c r="G246" s="130" t="s">
        <v>489</v>
      </c>
      <c r="H246" s="68">
        <f t="shared" si="13"/>
        <v>352353.1</v>
      </c>
      <c r="I246" s="67"/>
    </row>
    <row r="247" spans="1:9" ht="38.25">
      <c r="A247" s="25">
        <v>221</v>
      </c>
      <c r="B247" s="65" t="s">
        <v>2606</v>
      </c>
      <c r="C247" s="14" t="s">
        <v>2338</v>
      </c>
      <c r="D247" s="65" t="s">
        <v>2167</v>
      </c>
      <c r="E247" s="65" t="s">
        <v>1017</v>
      </c>
      <c r="F247" s="134" t="s">
        <v>1032</v>
      </c>
      <c r="G247" s="130" t="s">
        <v>490</v>
      </c>
      <c r="H247" s="68">
        <f t="shared" si="13"/>
        <v>90.66</v>
      </c>
      <c r="I247" s="67"/>
    </row>
    <row r="248" spans="1:9" ht="38.25">
      <c r="A248" s="25">
        <v>222</v>
      </c>
      <c r="B248" s="65" t="s">
        <v>2607</v>
      </c>
      <c r="C248" s="14" t="s">
        <v>491</v>
      </c>
      <c r="D248" s="65" t="s">
        <v>2168</v>
      </c>
      <c r="E248" s="65" t="s">
        <v>1063</v>
      </c>
      <c r="F248" s="134" t="s">
        <v>492</v>
      </c>
      <c r="G248" s="130" t="s">
        <v>493</v>
      </c>
      <c r="H248" s="68">
        <f t="shared" si="13"/>
        <v>2979.9</v>
      </c>
      <c r="I248" s="67"/>
    </row>
    <row r="249" spans="1:9" ht="38.25">
      <c r="A249" s="25">
        <v>223</v>
      </c>
      <c r="B249" s="65" t="s">
        <v>2608</v>
      </c>
      <c r="C249" s="14" t="s">
        <v>494</v>
      </c>
      <c r="D249" s="65" t="s">
        <v>2168</v>
      </c>
      <c r="E249" s="65" t="s">
        <v>1063</v>
      </c>
      <c r="F249" s="134" t="s">
        <v>495</v>
      </c>
      <c r="G249" s="130" t="s">
        <v>496</v>
      </c>
      <c r="H249" s="68">
        <f t="shared" si="13"/>
        <v>3370.2000000000003</v>
      </c>
      <c r="I249" s="67"/>
    </row>
    <row r="250" spans="1:9" ht="38.25">
      <c r="A250" s="25">
        <v>224</v>
      </c>
      <c r="B250" s="65" t="s">
        <v>2609</v>
      </c>
      <c r="C250" s="14" t="s">
        <v>497</v>
      </c>
      <c r="D250" s="65" t="s">
        <v>2169</v>
      </c>
      <c r="E250" s="65" t="s">
        <v>1017</v>
      </c>
      <c r="F250" s="134">
        <f>1940+60</f>
        <v>2000</v>
      </c>
      <c r="G250" s="130" t="s">
        <v>498</v>
      </c>
      <c r="H250" s="68">
        <f t="shared" ref="H250:H267" si="14">F250*G250</f>
        <v>28800</v>
      </c>
      <c r="I250" s="67"/>
    </row>
    <row r="251" spans="1:9" ht="25.5">
      <c r="A251" s="25">
        <v>225</v>
      </c>
      <c r="B251" s="65" t="s">
        <v>2610</v>
      </c>
      <c r="C251" s="14" t="s">
        <v>499</v>
      </c>
      <c r="D251" s="65" t="s">
        <v>2169</v>
      </c>
      <c r="E251" s="65" t="s">
        <v>1017</v>
      </c>
      <c r="F251" s="134" t="s">
        <v>500</v>
      </c>
      <c r="G251" s="130" t="s">
        <v>501</v>
      </c>
      <c r="H251" s="68">
        <f t="shared" si="14"/>
        <v>9256.8000000000011</v>
      </c>
      <c r="I251" s="67"/>
    </row>
    <row r="252" spans="1:9" ht="38.25">
      <c r="A252" s="25">
        <v>226</v>
      </c>
      <c r="B252" s="65" t="s">
        <v>2611</v>
      </c>
      <c r="C252" s="14" t="s">
        <v>2339</v>
      </c>
      <c r="D252" s="65" t="s">
        <v>2170</v>
      </c>
      <c r="E252" s="65" t="s">
        <v>1101</v>
      </c>
      <c r="F252" s="134">
        <f>2259+41</f>
        <v>2300</v>
      </c>
      <c r="G252" s="130" t="s">
        <v>502</v>
      </c>
      <c r="H252" s="68">
        <f t="shared" si="14"/>
        <v>12695.999999999998</v>
      </c>
      <c r="I252" s="67"/>
    </row>
    <row r="253" spans="1:9" ht="51">
      <c r="A253" s="25">
        <v>227</v>
      </c>
      <c r="B253" s="65" t="s">
        <v>2612</v>
      </c>
      <c r="C253" s="14" t="s">
        <v>2340</v>
      </c>
      <c r="D253" s="65" t="s">
        <v>2170</v>
      </c>
      <c r="E253" s="65" t="s">
        <v>1017</v>
      </c>
      <c r="F253" s="134">
        <f>485+15</f>
        <v>500</v>
      </c>
      <c r="G253" s="130" t="s">
        <v>503</v>
      </c>
      <c r="H253" s="68">
        <f t="shared" si="14"/>
        <v>22790</v>
      </c>
      <c r="I253" s="67"/>
    </row>
    <row r="254" spans="1:9" ht="51">
      <c r="A254" s="25">
        <v>228</v>
      </c>
      <c r="B254" s="65" t="s">
        <v>2613</v>
      </c>
      <c r="C254" s="14" t="s">
        <v>504</v>
      </c>
      <c r="D254" s="65" t="s">
        <v>2170</v>
      </c>
      <c r="E254" s="65" t="s">
        <v>1101</v>
      </c>
      <c r="F254" s="134">
        <f>8772+228</f>
        <v>9000</v>
      </c>
      <c r="G254" s="130" t="s">
        <v>505</v>
      </c>
      <c r="H254" s="68">
        <f t="shared" si="14"/>
        <v>33210</v>
      </c>
      <c r="I254" s="67"/>
    </row>
    <row r="255" spans="1:9" ht="38.25">
      <c r="A255" s="25">
        <v>229</v>
      </c>
      <c r="B255" s="65" t="s">
        <v>2614</v>
      </c>
      <c r="C255" s="14" t="s">
        <v>506</v>
      </c>
      <c r="D255" s="65" t="s">
        <v>2171</v>
      </c>
      <c r="E255" s="65" t="s">
        <v>1063</v>
      </c>
      <c r="F255" s="134" t="s">
        <v>507</v>
      </c>
      <c r="G255" s="130" t="s">
        <v>508</v>
      </c>
      <c r="H255" s="68">
        <f t="shared" si="14"/>
        <v>9545.0400000000009</v>
      </c>
      <c r="I255" s="67"/>
    </row>
    <row r="256" spans="1:9" ht="38.25">
      <c r="A256" s="25">
        <v>230</v>
      </c>
      <c r="B256" s="65" t="s">
        <v>2615</v>
      </c>
      <c r="C256" s="14" t="s">
        <v>509</v>
      </c>
      <c r="D256" s="65" t="s">
        <v>2171</v>
      </c>
      <c r="E256" s="65" t="s">
        <v>1063</v>
      </c>
      <c r="F256" s="134" t="s">
        <v>510</v>
      </c>
      <c r="G256" s="130" t="s">
        <v>511</v>
      </c>
      <c r="H256" s="68">
        <f t="shared" si="14"/>
        <v>26393.149999999998</v>
      </c>
      <c r="I256" s="67"/>
    </row>
    <row r="257" spans="1:9" ht="38.25">
      <c r="A257" s="25">
        <v>231</v>
      </c>
      <c r="B257" s="65" t="s">
        <v>2616</v>
      </c>
      <c r="C257" s="14" t="s">
        <v>512</v>
      </c>
      <c r="D257" s="65" t="s">
        <v>2171</v>
      </c>
      <c r="E257" s="65" t="s">
        <v>1063</v>
      </c>
      <c r="F257" s="134" t="s">
        <v>513</v>
      </c>
      <c r="G257" s="130" t="s">
        <v>514</v>
      </c>
      <c r="H257" s="68">
        <f t="shared" si="14"/>
        <v>20661.32</v>
      </c>
      <c r="I257" s="67"/>
    </row>
    <row r="258" spans="1:9" ht="38.25">
      <c r="A258" s="25">
        <v>232</v>
      </c>
      <c r="B258" s="65" t="s">
        <v>2617</v>
      </c>
      <c r="C258" s="14" t="s">
        <v>515</v>
      </c>
      <c r="D258" s="65" t="s">
        <v>2171</v>
      </c>
      <c r="E258" s="65" t="s">
        <v>1063</v>
      </c>
      <c r="F258" s="134" t="s">
        <v>1107</v>
      </c>
      <c r="G258" s="130" t="s">
        <v>516</v>
      </c>
      <c r="H258" s="68">
        <f t="shared" si="14"/>
        <v>1468.08</v>
      </c>
      <c r="I258" s="67"/>
    </row>
    <row r="259" spans="1:9" ht="38.25">
      <c r="A259" s="25">
        <v>233</v>
      </c>
      <c r="B259" s="65" t="s">
        <v>2618</v>
      </c>
      <c r="C259" s="14" t="s">
        <v>517</v>
      </c>
      <c r="D259" s="65" t="s">
        <v>2171</v>
      </c>
      <c r="E259" s="65" t="s">
        <v>1063</v>
      </c>
      <c r="F259" s="134" t="s">
        <v>518</v>
      </c>
      <c r="G259" s="130" t="s">
        <v>519</v>
      </c>
      <c r="H259" s="68">
        <f t="shared" si="14"/>
        <v>36423.25</v>
      </c>
      <c r="I259" s="67"/>
    </row>
    <row r="260" spans="1:9" ht="63.75">
      <c r="A260" s="25">
        <v>234</v>
      </c>
      <c r="B260" s="65" t="s">
        <v>2619</v>
      </c>
      <c r="C260" s="14" t="s">
        <v>2341</v>
      </c>
      <c r="D260" s="65" t="s">
        <v>2171</v>
      </c>
      <c r="E260" s="65" t="s">
        <v>1063</v>
      </c>
      <c r="F260" s="134">
        <v>1098</v>
      </c>
      <c r="G260" s="130" t="s">
        <v>520</v>
      </c>
      <c r="H260" s="68">
        <f t="shared" si="14"/>
        <v>33291.360000000001</v>
      </c>
      <c r="I260" s="67"/>
    </row>
    <row r="261" spans="1:9" ht="63.75">
      <c r="A261" s="25">
        <v>235</v>
      </c>
      <c r="B261" s="65" t="s">
        <v>2620</v>
      </c>
      <c r="C261" s="14" t="s">
        <v>2342</v>
      </c>
      <c r="D261" s="65" t="s">
        <v>2171</v>
      </c>
      <c r="E261" s="65" t="s">
        <v>1063</v>
      </c>
      <c r="F261" s="134">
        <v>541</v>
      </c>
      <c r="G261" s="130" t="s">
        <v>521</v>
      </c>
      <c r="H261" s="68">
        <f t="shared" si="14"/>
        <v>17371.509999999998</v>
      </c>
      <c r="I261" s="67"/>
    </row>
    <row r="262" spans="1:9" ht="51">
      <c r="A262" s="25">
        <v>236</v>
      </c>
      <c r="B262" s="65" t="s">
        <v>2621</v>
      </c>
      <c r="C262" s="14" t="s">
        <v>522</v>
      </c>
      <c r="D262" s="65" t="s">
        <v>2171</v>
      </c>
      <c r="E262" s="65" t="s">
        <v>1063</v>
      </c>
      <c r="F262" s="134" t="s">
        <v>523</v>
      </c>
      <c r="G262" s="130" t="s">
        <v>524</v>
      </c>
      <c r="H262" s="68">
        <f t="shared" si="14"/>
        <v>11349.84</v>
      </c>
      <c r="I262" s="67"/>
    </row>
    <row r="263" spans="1:9" ht="51">
      <c r="A263" s="25">
        <v>237</v>
      </c>
      <c r="B263" s="65" t="s">
        <v>2622</v>
      </c>
      <c r="C263" s="14" t="s">
        <v>525</v>
      </c>
      <c r="D263" s="65" t="s">
        <v>2152</v>
      </c>
      <c r="E263" s="65" t="s">
        <v>1079</v>
      </c>
      <c r="F263" s="134" t="s">
        <v>526</v>
      </c>
      <c r="G263" s="130" t="s">
        <v>527</v>
      </c>
      <c r="H263" s="68">
        <f t="shared" si="14"/>
        <v>3133.4799999999996</v>
      </c>
      <c r="I263" s="67"/>
    </row>
    <row r="264" spans="1:9" ht="38.25">
      <c r="A264" s="25">
        <v>238</v>
      </c>
      <c r="B264" s="65" t="s">
        <v>2623</v>
      </c>
      <c r="C264" s="14" t="s">
        <v>2343</v>
      </c>
      <c r="D264" s="65" t="s">
        <v>2169</v>
      </c>
      <c r="E264" s="65" t="s">
        <v>1017</v>
      </c>
      <c r="F264" s="134">
        <v>357</v>
      </c>
      <c r="G264" s="130" t="s">
        <v>528</v>
      </c>
      <c r="H264" s="68">
        <f t="shared" si="14"/>
        <v>14383.529999999999</v>
      </c>
      <c r="I264" s="67"/>
    </row>
    <row r="265" spans="1:9" ht="38.25">
      <c r="A265" s="25">
        <v>239</v>
      </c>
      <c r="B265" s="65" t="s">
        <v>2624</v>
      </c>
      <c r="C265" s="14" t="s">
        <v>529</v>
      </c>
      <c r="D265" s="65" t="s">
        <v>2172</v>
      </c>
      <c r="E265" s="65" t="s">
        <v>1017</v>
      </c>
      <c r="F265" s="134" t="s">
        <v>530</v>
      </c>
      <c r="G265" s="130" t="s">
        <v>531</v>
      </c>
      <c r="H265" s="68">
        <f t="shared" si="14"/>
        <v>71176.400000000009</v>
      </c>
      <c r="I265" s="67"/>
    </row>
    <row r="266" spans="1:9" ht="38.25">
      <c r="A266" s="25">
        <v>240</v>
      </c>
      <c r="B266" s="65" t="s">
        <v>2625</v>
      </c>
      <c r="C266" s="14" t="s">
        <v>2344</v>
      </c>
      <c r="D266" s="65" t="s">
        <v>2173</v>
      </c>
      <c r="E266" s="65" t="s">
        <v>1017</v>
      </c>
      <c r="F266" s="134">
        <v>2784</v>
      </c>
      <c r="G266" s="130" t="s">
        <v>532</v>
      </c>
      <c r="H266" s="68">
        <f t="shared" si="14"/>
        <v>1244448</v>
      </c>
      <c r="I266" s="67"/>
    </row>
    <row r="267" spans="1:9" ht="38.25">
      <c r="A267" s="25">
        <v>241</v>
      </c>
      <c r="B267" s="65" t="s">
        <v>2626</v>
      </c>
      <c r="C267" s="14" t="s">
        <v>2345</v>
      </c>
      <c r="D267" s="65" t="s">
        <v>2173</v>
      </c>
      <c r="E267" s="65" t="s">
        <v>1017</v>
      </c>
      <c r="F267" s="134" t="s">
        <v>1043</v>
      </c>
      <c r="G267" s="130" t="s">
        <v>533</v>
      </c>
      <c r="H267" s="68">
        <f t="shared" si="14"/>
        <v>2046</v>
      </c>
      <c r="I267" s="67"/>
    </row>
    <row r="268" spans="1:9" ht="25.5">
      <c r="A268" s="25">
        <v>242</v>
      </c>
      <c r="B268" s="65" t="s">
        <v>2627</v>
      </c>
      <c r="C268" s="14" t="s">
        <v>534</v>
      </c>
      <c r="D268" s="65" t="s">
        <v>2174</v>
      </c>
      <c r="E268" s="65" t="s">
        <v>1017</v>
      </c>
      <c r="F268" s="134">
        <v>18834</v>
      </c>
      <c r="G268" s="130" t="s">
        <v>1065</v>
      </c>
      <c r="H268" s="68">
        <f t="shared" ref="H268:H300" si="15">F268*G268</f>
        <v>369146.4</v>
      </c>
      <c r="I268" s="67"/>
    </row>
    <row r="269" spans="1:9" ht="25.5">
      <c r="A269" s="25">
        <v>243</v>
      </c>
      <c r="B269" s="65" t="s">
        <v>2628</v>
      </c>
      <c r="C269" s="14" t="s">
        <v>535</v>
      </c>
      <c r="D269" s="65" t="s">
        <v>2175</v>
      </c>
      <c r="E269" s="65" t="s">
        <v>536</v>
      </c>
      <c r="F269" s="134" t="s">
        <v>537</v>
      </c>
      <c r="G269" s="130" t="s">
        <v>1022</v>
      </c>
      <c r="H269" s="68">
        <f t="shared" si="15"/>
        <v>1172.5</v>
      </c>
      <c r="I269" s="67"/>
    </row>
    <row r="270" spans="1:9" ht="51">
      <c r="A270" s="25">
        <v>244</v>
      </c>
      <c r="B270" s="65" t="s">
        <v>2629</v>
      </c>
      <c r="C270" s="14" t="s">
        <v>538</v>
      </c>
      <c r="D270" s="65" t="s">
        <v>2176</v>
      </c>
      <c r="E270" s="65" t="s">
        <v>1017</v>
      </c>
      <c r="F270" s="134" t="s">
        <v>539</v>
      </c>
      <c r="G270" s="130" t="s">
        <v>1028</v>
      </c>
      <c r="H270" s="68">
        <f t="shared" si="15"/>
        <v>5103.5</v>
      </c>
      <c r="I270" s="67"/>
    </row>
    <row r="271" spans="1:9">
      <c r="A271" s="25">
        <v>245</v>
      </c>
      <c r="B271" s="65" t="s">
        <v>2630</v>
      </c>
      <c r="C271" s="15" t="s">
        <v>576</v>
      </c>
      <c r="D271" s="65" t="s">
        <v>2177</v>
      </c>
      <c r="E271" s="65" t="s">
        <v>536</v>
      </c>
      <c r="F271" s="134">
        <f>4574+426</f>
        <v>5000</v>
      </c>
      <c r="G271" s="130" t="s">
        <v>577</v>
      </c>
      <c r="H271" s="68">
        <f t="shared" si="15"/>
        <v>37500</v>
      </c>
      <c r="I271" s="67"/>
    </row>
    <row r="272" spans="1:9" ht="25.5">
      <c r="A272" s="25">
        <v>246</v>
      </c>
      <c r="B272" s="65" t="s">
        <v>2631</v>
      </c>
      <c r="C272" s="14" t="s">
        <v>578</v>
      </c>
      <c r="D272" s="65" t="s">
        <v>2178</v>
      </c>
      <c r="E272" s="65" t="s">
        <v>536</v>
      </c>
      <c r="F272" s="134">
        <f>2228+72</f>
        <v>2300</v>
      </c>
      <c r="G272" s="130" t="s">
        <v>1018</v>
      </c>
      <c r="H272" s="68">
        <f t="shared" si="15"/>
        <v>9430</v>
      </c>
      <c r="I272" s="67"/>
    </row>
    <row r="273" spans="1:9" ht="25.5">
      <c r="A273" s="25">
        <v>247</v>
      </c>
      <c r="B273" s="65" t="s">
        <v>2632</v>
      </c>
      <c r="C273" s="14" t="s">
        <v>579</v>
      </c>
      <c r="D273" s="65" t="s">
        <v>2179</v>
      </c>
      <c r="E273" s="65" t="s">
        <v>1017</v>
      </c>
      <c r="F273" s="134">
        <f>4468+32</f>
        <v>4500</v>
      </c>
      <c r="G273" s="130" t="s">
        <v>580</v>
      </c>
      <c r="H273" s="68">
        <f t="shared" si="15"/>
        <v>113850</v>
      </c>
      <c r="I273" s="67"/>
    </row>
    <row r="274" spans="1:9" ht="63.75">
      <c r="A274" s="25">
        <v>248</v>
      </c>
      <c r="B274" s="65" t="s">
        <v>2633</v>
      </c>
      <c r="C274" s="14" t="s">
        <v>1388</v>
      </c>
      <c r="D274" s="65" t="s">
        <v>2180</v>
      </c>
      <c r="E274" s="65" t="s">
        <v>1017</v>
      </c>
      <c r="F274" s="134" t="s">
        <v>1389</v>
      </c>
      <c r="G274" s="130" t="s">
        <v>1390</v>
      </c>
      <c r="H274" s="68">
        <f t="shared" si="15"/>
        <v>5769.46</v>
      </c>
      <c r="I274" s="67"/>
    </row>
    <row r="275" spans="1:9" ht="38.25">
      <c r="A275" s="25">
        <v>249</v>
      </c>
      <c r="B275" s="65" t="s">
        <v>2634</v>
      </c>
      <c r="C275" s="14" t="s">
        <v>2346</v>
      </c>
      <c r="D275" s="65" t="s">
        <v>2180</v>
      </c>
      <c r="E275" s="65" t="s">
        <v>1017</v>
      </c>
      <c r="F275" s="134">
        <f>2237+63</f>
        <v>2300</v>
      </c>
      <c r="G275" s="130" t="s">
        <v>1392</v>
      </c>
      <c r="H275" s="68">
        <f t="shared" si="15"/>
        <v>53083.999999999993</v>
      </c>
      <c r="I275" s="67"/>
    </row>
    <row r="276" spans="1:9" ht="63.75">
      <c r="A276" s="25">
        <v>250</v>
      </c>
      <c r="B276" s="65" t="s">
        <v>2635</v>
      </c>
      <c r="C276" s="14" t="s">
        <v>2347</v>
      </c>
      <c r="D276" s="65" t="s">
        <v>2181</v>
      </c>
      <c r="E276" s="65" t="s">
        <v>1017</v>
      </c>
      <c r="F276" s="134" t="s">
        <v>1393</v>
      </c>
      <c r="G276" s="130" t="s">
        <v>1394</v>
      </c>
      <c r="H276" s="68">
        <f t="shared" si="15"/>
        <v>31556.640000000003</v>
      </c>
      <c r="I276" s="67"/>
    </row>
    <row r="277" spans="1:9" ht="63.75">
      <c r="A277" s="25">
        <v>251</v>
      </c>
      <c r="B277" s="65" t="s">
        <v>2636</v>
      </c>
      <c r="C277" s="14" t="s">
        <v>1395</v>
      </c>
      <c r="D277" s="65" t="s">
        <v>2181</v>
      </c>
      <c r="E277" s="65" t="s">
        <v>1017</v>
      </c>
      <c r="F277" s="134" t="s">
        <v>1396</v>
      </c>
      <c r="G277" s="130" t="s">
        <v>1397</v>
      </c>
      <c r="H277" s="68">
        <f t="shared" si="15"/>
        <v>7913.4000000000005</v>
      </c>
      <c r="I277" s="67"/>
    </row>
    <row r="278" spans="1:9" ht="51">
      <c r="A278" s="25">
        <v>252</v>
      </c>
      <c r="B278" s="65" t="s">
        <v>2637</v>
      </c>
      <c r="C278" s="14" t="s">
        <v>2348</v>
      </c>
      <c r="D278" s="65" t="s">
        <v>2181</v>
      </c>
      <c r="E278" s="65" t="s">
        <v>1017</v>
      </c>
      <c r="F278" s="134" t="s">
        <v>539</v>
      </c>
      <c r="G278" s="130" t="s">
        <v>1398</v>
      </c>
      <c r="H278" s="68">
        <f t="shared" si="15"/>
        <v>19204.5</v>
      </c>
      <c r="I278" s="67"/>
    </row>
    <row r="279" spans="1:9" ht="51">
      <c r="A279" s="25">
        <v>253</v>
      </c>
      <c r="B279" s="65" t="s">
        <v>2638</v>
      </c>
      <c r="C279" s="14" t="s">
        <v>1399</v>
      </c>
      <c r="D279" s="65" t="s">
        <v>2181</v>
      </c>
      <c r="E279" s="65" t="s">
        <v>1017</v>
      </c>
      <c r="F279" s="134" t="s">
        <v>1400</v>
      </c>
      <c r="G279" s="130" t="s">
        <v>1401</v>
      </c>
      <c r="H279" s="68">
        <f t="shared" si="15"/>
        <v>24590.940000000002</v>
      </c>
      <c r="I279" s="67"/>
    </row>
    <row r="280" spans="1:9" ht="51">
      <c r="A280" s="25">
        <v>254</v>
      </c>
      <c r="B280" s="65" t="s">
        <v>2639</v>
      </c>
      <c r="C280" s="14" t="s">
        <v>1402</v>
      </c>
      <c r="D280" s="65" t="s">
        <v>2181</v>
      </c>
      <c r="E280" s="65" t="s">
        <v>1017</v>
      </c>
      <c r="F280" s="134" t="s">
        <v>1403</v>
      </c>
      <c r="G280" s="130" t="s">
        <v>1404</v>
      </c>
      <c r="H280" s="68">
        <f t="shared" si="15"/>
        <v>46720.32</v>
      </c>
      <c r="I280" s="67"/>
    </row>
    <row r="281" spans="1:9" ht="51">
      <c r="A281" s="25">
        <v>255</v>
      </c>
      <c r="B281" s="65" t="s">
        <v>2640</v>
      </c>
      <c r="C281" s="14" t="s">
        <v>2349</v>
      </c>
      <c r="D281" s="65" t="s">
        <v>2175</v>
      </c>
      <c r="E281" s="65" t="s">
        <v>1017</v>
      </c>
      <c r="F281" s="134">
        <f>4968+32</f>
        <v>5000</v>
      </c>
      <c r="G281" s="130" t="s">
        <v>1405</v>
      </c>
      <c r="H281" s="68">
        <f t="shared" si="15"/>
        <v>184600</v>
      </c>
      <c r="I281" s="67"/>
    </row>
    <row r="282" spans="1:9" ht="38.25">
      <c r="A282" s="25">
        <v>256</v>
      </c>
      <c r="B282" s="65" t="s">
        <v>2641</v>
      </c>
      <c r="C282" s="14" t="s">
        <v>2350</v>
      </c>
      <c r="D282" s="65" t="s">
        <v>2175</v>
      </c>
      <c r="E282" s="65" t="s">
        <v>1017</v>
      </c>
      <c r="F282" s="134" t="s">
        <v>1406</v>
      </c>
      <c r="G282" s="130" t="s">
        <v>1407</v>
      </c>
      <c r="H282" s="68">
        <f t="shared" si="15"/>
        <v>15762.740000000002</v>
      </c>
      <c r="I282" s="67"/>
    </row>
    <row r="283" spans="1:9" ht="38.25">
      <c r="A283" s="25">
        <v>257</v>
      </c>
      <c r="B283" s="65" t="s">
        <v>2642</v>
      </c>
      <c r="C283" s="14" t="s">
        <v>1408</v>
      </c>
      <c r="D283" s="65" t="s">
        <v>2175</v>
      </c>
      <c r="E283" s="65" t="s">
        <v>1017</v>
      </c>
      <c r="F283" s="134" t="s">
        <v>507</v>
      </c>
      <c r="G283" s="130" t="s">
        <v>1409</v>
      </c>
      <c r="H283" s="68">
        <f t="shared" si="15"/>
        <v>28222.679999999997</v>
      </c>
      <c r="I283" s="67"/>
    </row>
    <row r="284" spans="1:9" ht="51">
      <c r="A284" s="25">
        <v>258</v>
      </c>
      <c r="B284" s="65" t="s">
        <v>2643</v>
      </c>
      <c r="C284" s="14" t="s">
        <v>1410</v>
      </c>
      <c r="D284" s="65" t="s">
        <v>2182</v>
      </c>
      <c r="E284" s="65" t="s">
        <v>1017</v>
      </c>
      <c r="F284" s="134" t="s">
        <v>1411</v>
      </c>
      <c r="G284" s="130" t="s">
        <v>1412</v>
      </c>
      <c r="H284" s="68">
        <f t="shared" si="15"/>
        <v>774.93000000000006</v>
      </c>
      <c r="I284" s="67"/>
    </row>
    <row r="285" spans="1:9" ht="38.25">
      <c r="A285" s="25">
        <v>259</v>
      </c>
      <c r="B285" s="65" t="s">
        <v>2644</v>
      </c>
      <c r="C285" s="14" t="s">
        <v>595</v>
      </c>
      <c r="D285" s="65" t="s">
        <v>2176</v>
      </c>
      <c r="E285" s="65" t="s">
        <v>1017</v>
      </c>
      <c r="F285" s="134">
        <f>2351+149</f>
        <v>2500</v>
      </c>
      <c r="G285" s="130" t="s">
        <v>596</v>
      </c>
      <c r="H285" s="68">
        <f t="shared" si="15"/>
        <v>58875</v>
      </c>
      <c r="I285" s="67"/>
    </row>
    <row r="286" spans="1:9" ht="38.25">
      <c r="A286" s="25">
        <v>260</v>
      </c>
      <c r="B286" s="65" t="s">
        <v>2645</v>
      </c>
      <c r="C286" s="14" t="s">
        <v>2351</v>
      </c>
      <c r="D286" s="65" t="s">
        <v>2183</v>
      </c>
      <c r="E286" s="65" t="s">
        <v>1017</v>
      </c>
      <c r="F286" s="134" t="s">
        <v>1043</v>
      </c>
      <c r="G286" s="130" t="s">
        <v>597</v>
      </c>
      <c r="H286" s="68">
        <f t="shared" si="15"/>
        <v>432.40000000000003</v>
      </c>
      <c r="I286" s="67"/>
    </row>
    <row r="287" spans="1:9" ht="25.5">
      <c r="A287" s="25">
        <v>261</v>
      </c>
      <c r="B287" s="65" t="s">
        <v>2646</v>
      </c>
      <c r="C287" s="14" t="s">
        <v>598</v>
      </c>
      <c r="D287" s="65" t="s">
        <v>2183</v>
      </c>
      <c r="E287" s="65" t="s">
        <v>1017</v>
      </c>
      <c r="F287" s="134" t="s">
        <v>1125</v>
      </c>
      <c r="G287" s="130" t="s">
        <v>599</v>
      </c>
      <c r="H287" s="68">
        <f t="shared" si="15"/>
        <v>3277.8</v>
      </c>
      <c r="I287" s="67"/>
    </row>
    <row r="288" spans="1:9" ht="25.5">
      <c r="A288" s="25">
        <v>262</v>
      </c>
      <c r="B288" s="65" t="s">
        <v>2647</v>
      </c>
      <c r="C288" s="14" t="s">
        <v>2352</v>
      </c>
      <c r="D288" s="65" t="s">
        <v>2177</v>
      </c>
      <c r="E288" s="65" t="s">
        <v>1017</v>
      </c>
      <c r="F288" s="134" t="s">
        <v>600</v>
      </c>
      <c r="G288" s="130" t="s">
        <v>601</v>
      </c>
      <c r="H288" s="68">
        <f t="shared" si="15"/>
        <v>2606.3599999999997</v>
      </c>
      <c r="I288" s="67"/>
    </row>
    <row r="289" spans="1:9" ht="38.25">
      <c r="A289" s="25">
        <v>263</v>
      </c>
      <c r="B289" s="65" t="s">
        <v>2648</v>
      </c>
      <c r="C289" s="14" t="s">
        <v>602</v>
      </c>
      <c r="D289" s="65" t="s">
        <v>2184</v>
      </c>
      <c r="E289" s="65" t="s">
        <v>1063</v>
      </c>
      <c r="F289" s="134" t="s">
        <v>603</v>
      </c>
      <c r="G289" s="130" t="s">
        <v>604</v>
      </c>
      <c r="H289" s="68">
        <f t="shared" si="15"/>
        <v>27602.400000000001</v>
      </c>
      <c r="I289" s="67"/>
    </row>
    <row r="290" spans="1:9" ht="38.25">
      <c r="A290" s="25">
        <v>264</v>
      </c>
      <c r="B290" s="65" t="s">
        <v>2649</v>
      </c>
      <c r="C290" s="14" t="s">
        <v>605</v>
      </c>
      <c r="D290" s="65" t="s">
        <v>2178</v>
      </c>
      <c r="E290" s="65" t="s">
        <v>1017</v>
      </c>
      <c r="F290" s="134">
        <f>319+1</f>
        <v>320</v>
      </c>
      <c r="G290" s="130" t="s">
        <v>606</v>
      </c>
      <c r="H290" s="68">
        <f t="shared" si="15"/>
        <v>72905.600000000006</v>
      </c>
      <c r="I290" s="67"/>
    </row>
    <row r="291" spans="1:9" ht="25.5">
      <c r="A291" s="25">
        <v>265</v>
      </c>
      <c r="B291" s="65" t="s">
        <v>2650</v>
      </c>
      <c r="C291" s="14" t="s">
        <v>2353</v>
      </c>
      <c r="D291" s="65" t="s">
        <v>2184</v>
      </c>
      <c r="E291" s="65" t="s">
        <v>1063</v>
      </c>
      <c r="F291" s="134" t="s">
        <v>607</v>
      </c>
      <c r="G291" s="130" t="s">
        <v>608</v>
      </c>
      <c r="H291" s="68">
        <f t="shared" si="15"/>
        <v>7776.23</v>
      </c>
      <c r="I291" s="67"/>
    </row>
    <row r="292" spans="1:9" ht="25.5">
      <c r="A292" s="25">
        <v>266</v>
      </c>
      <c r="B292" s="65" t="s">
        <v>2651</v>
      </c>
      <c r="C292" s="14" t="s">
        <v>2354</v>
      </c>
      <c r="D292" s="65" t="s">
        <v>2184</v>
      </c>
      <c r="E292" s="65" t="s">
        <v>1063</v>
      </c>
      <c r="F292" s="134" t="s">
        <v>610</v>
      </c>
      <c r="G292" s="130" t="s">
        <v>611</v>
      </c>
      <c r="H292" s="68">
        <f t="shared" si="15"/>
        <v>12157.63</v>
      </c>
      <c r="I292" s="67"/>
    </row>
    <row r="293" spans="1:9" ht="38.25">
      <c r="A293" s="25">
        <v>267</v>
      </c>
      <c r="B293" s="65" t="s">
        <v>2652</v>
      </c>
      <c r="C293" s="14" t="s">
        <v>613</v>
      </c>
      <c r="D293" s="65" t="s">
        <v>2185</v>
      </c>
      <c r="E293" s="65" t="s">
        <v>1063</v>
      </c>
      <c r="F293" s="134" t="s">
        <v>397</v>
      </c>
      <c r="G293" s="130" t="s">
        <v>614</v>
      </c>
      <c r="H293" s="68">
        <f t="shared" si="15"/>
        <v>1006.3000000000001</v>
      </c>
      <c r="I293" s="67"/>
    </row>
    <row r="294" spans="1:9" ht="63.75">
      <c r="A294" s="25">
        <v>268</v>
      </c>
      <c r="B294" s="65" t="s">
        <v>2653</v>
      </c>
      <c r="C294" s="14" t="s">
        <v>615</v>
      </c>
      <c r="D294" s="65" t="s">
        <v>2186</v>
      </c>
      <c r="E294" s="65" t="s">
        <v>1017</v>
      </c>
      <c r="F294" s="134" t="s">
        <v>616</v>
      </c>
      <c r="G294" s="130" t="s">
        <v>617</v>
      </c>
      <c r="H294" s="68">
        <f t="shared" si="15"/>
        <v>17952</v>
      </c>
      <c r="I294" s="67"/>
    </row>
    <row r="295" spans="1:9" ht="38.25">
      <c r="A295" s="25">
        <v>269</v>
      </c>
      <c r="B295" s="65" t="s">
        <v>2654</v>
      </c>
      <c r="C295" s="14" t="s">
        <v>2355</v>
      </c>
      <c r="D295" s="65" t="s">
        <v>2186</v>
      </c>
      <c r="E295" s="65" t="s">
        <v>1017</v>
      </c>
      <c r="F295" s="134">
        <f>1852+48</f>
        <v>1900</v>
      </c>
      <c r="G295" s="130" t="s">
        <v>618</v>
      </c>
      <c r="H295" s="68">
        <f t="shared" si="15"/>
        <v>16225.999999999998</v>
      </c>
      <c r="I295" s="67"/>
    </row>
    <row r="296" spans="1:9" ht="51">
      <c r="A296" s="25">
        <v>270</v>
      </c>
      <c r="B296" s="65" t="s">
        <v>2655</v>
      </c>
      <c r="C296" s="14" t="s">
        <v>619</v>
      </c>
      <c r="D296" s="65" t="s">
        <v>2178</v>
      </c>
      <c r="E296" s="65" t="s">
        <v>1017</v>
      </c>
      <c r="F296" s="134">
        <f>976+24</f>
        <v>1000</v>
      </c>
      <c r="G296" s="130" t="s">
        <v>620</v>
      </c>
      <c r="H296" s="68">
        <f t="shared" si="15"/>
        <v>31230</v>
      </c>
      <c r="I296" s="67"/>
    </row>
    <row r="297" spans="1:9" ht="51">
      <c r="A297" s="25">
        <v>271</v>
      </c>
      <c r="B297" s="65" t="s">
        <v>2656</v>
      </c>
      <c r="C297" s="14" t="s">
        <v>621</v>
      </c>
      <c r="D297" s="65" t="s">
        <v>2187</v>
      </c>
      <c r="E297" s="65" t="s">
        <v>1017</v>
      </c>
      <c r="F297" s="134" t="s">
        <v>622</v>
      </c>
      <c r="G297" s="130" t="s">
        <v>623</v>
      </c>
      <c r="H297" s="68">
        <f t="shared" si="15"/>
        <v>137830</v>
      </c>
      <c r="I297" s="67"/>
    </row>
    <row r="298" spans="1:9" ht="51">
      <c r="A298" s="25">
        <v>272</v>
      </c>
      <c r="B298" s="65" t="s">
        <v>2657</v>
      </c>
      <c r="C298" s="14" t="s">
        <v>625</v>
      </c>
      <c r="D298" s="65" t="s">
        <v>2187</v>
      </c>
      <c r="E298" s="65" t="s">
        <v>1017</v>
      </c>
      <c r="F298" s="134" t="s">
        <v>626</v>
      </c>
      <c r="G298" s="130" t="s">
        <v>627</v>
      </c>
      <c r="H298" s="68">
        <f t="shared" si="15"/>
        <v>5867.37</v>
      </c>
      <c r="I298" s="67"/>
    </row>
    <row r="299" spans="1:9" ht="51">
      <c r="A299" s="25">
        <v>273</v>
      </c>
      <c r="B299" s="65" t="s">
        <v>2658</v>
      </c>
      <c r="C299" s="14" t="s">
        <v>2356</v>
      </c>
      <c r="D299" s="65" t="s">
        <v>2187</v>
      </c>
      <c r="E299" s="65" t="s">
        <v>1017</v>
      </c>
      <c r="F299" s="134" t="s">
        <v>628</v>
      </c>
      <c r="G299" s="130" t="s">
        <v>629</v>
      </c>
      <c r="H299" s="68">
        <f t="shared" si="15"/>
        <v>42354.9</v>
      </c>
      <c r="I299" s="67"/>
    </row>
    <row r="300" spans="1:9" ht="25.5">
      <c r="A300" s="25">
        <v>274</v>
      </c>
      <c r="B300" s="65" t="s">
        <v>2659</v>
      </c>
      <c r="C300" s="14" t="s">
        <v>2660</v>
      </c>
      <c r="D300" s="65" t="s">
        <v>2188</v>
      </c>
      <c r="E300" s="65" t="s">
        <v>1017</v>
      </c>
      <c r="F300" s="134" t="s">
        <v>631</v>
      </c>
      <c r="G300" s="130" t="s">
        <v>632</v>
      </c>
      <c r="H300" s="68">
        <f t="shared" si="15"/>
        <v>55919.659999999996</v>
      </c>
      <c r="I300" s="67"/>
    </row>
    <row r="301" spans="1:9" ht="38.25">
      <c r="A301" s="25">
        <v>275</v>
      </c>
      <c r="B301" s="65" t="s">
        <v>2661</v>
      </c>
      <c r="C301" s="14" t="s">
        <v>633</v>
      </c>
      <c r="D301" s="65" t="s">
        <v>2189</v>
      </c>
      <c r="E301" s="65" t="s">
        <v>1017</v>
      </c>
      <c r="F301" s="134" t="s">
        <v>634</v>
      </c>
      <c r="G301" s="130" t="s">
        <v>434</v>
      </c>
      <c r="H301" s="68">
        <f>F301*G301</f>
        <v>68010</v>
      </c>
      <c r="I301" s="67"/>
    </row>
    <row r="302" spans="1:9" ht="51">
      <c r="A302" s="25">
        <v>276</v>
      </c>
      <c r="B302" s="65" t="s">
        <v>2662</v>
      </c>
      <c r="C302" s="14" t="s">
        <v>2357</v>
      </c>
      <c r="D302" s="65" t="s">
        <v>2190</v>
      </c>
      <c r="E302" s="65" t="s">
        <v>1017</v>
      </c>
      <c r="F302" s="134" t="s">
        <v>635</v>
      </c>
      <c r="G302" s="130" t="s">
        <v>636</v>
      </c>
      <c r="H302" s="68">
        <f>F302*G302</f>
        <v>6826.4000000000005</v>
      </c>
      <c r="I302" s="67"/>
    </row>
    <row r="303" spans="1:9" ht="51">
      <c r="A303" s="25">
        <v>277</v>
      </c>
      <c r="B303" s="65" t="s">
        <v>2663</v>
      </c>
      <c r="C303" s="14" t="s">
        <v>2358</v>
      </c>
      <c r="D303" s="65" t="s">
        <v>2190</v>
      </c>
      <c r="E303" s="65" t="s">
        <v>1017</v>
      </c>
      <c r="F303" s="134" t="s">
        <v>637</v>
      </c>
      <c r="G303" s="130" t="s">
        <v>638</v>
      </c>
      <c r="H303" s="68">
        <f>F303*G303</f>
        <v>31343.67</v>
      </c>
      <c r="I303" s="67"/>
    </row>
    <row r="304" spans="1:9" ht="51">
      <c r="A304" s="25">
        <v>278</v>
      </c>
      <c r="B304" s="65" t="s">
        <v>2664</v>
      </c>
      <c r="C304" s="14" t="s">
        <v>639</v>
      </c>
      <c r="D304" s="65" t="s">
        <v>2191</v>
      </c>
      <c r="E304" s="65" t="s">
        <v>1017</v>
      </c>
      <c r="F304" s="134">
        <f>19572+28</f>
        <v>19600</v>
      </c>
      <c r="G304" s="130" t="s">
        <v>640</v>
      </c>
      <c r="H304" s="68">
        <f>F304*G304</f>
        <v>2136400</v>
      </c>
      <c r="I304" s="67"/>
    </row>
    <row r="305" spans="1:9" ht="38.25">
      <c r="A305" s="25">
        <v>279</v>
      </c>
      <c r="B305" s="65" t="s">
        <v>2665</v>
      </c>
      <c r="C305" s="14" t="s">
        <v>641</v>
      </c>
      <c r="D305" s="65" t="s">
        <v>2191</v>
      </c>
      <c r="E305" s="65" t="s">
        <v>1017</v>
      </c>
      <c r="F305" s="134">
        <f>1648+52</f>
        <v>1700</v>
      </c>
      <c r="G305" s="130" t="s">
        <v>642</v>
      </c>
      <c r="H305" s="68">
        <f>F305*G305</f>
        <v>166770</v>
      </c>
      <c r="I305" s="67"/>
    </row>
    <row r="306" spans="1:9" ht="63.75">
      <c r="A306" s="25">
        <v>280</v>
      </c>
      <c r="B306" s="65" t="s">
        <v>2666</v>
      </c>
      <c r="C306" s="14" t="s">
        <v>1428</v>
      </c>
      <c r="D306" s="65" t="s">
        <v>2192</v>
      </c>
      <c r="E306" s="65" t="s">
        <v>1017</v>
      </c>
      <c r="F306" s="134" t="s">
        <v>1429</v>
      </c>
      <c r="G306" s="130" t="s">
        <v>388</v>
      </c>
      <c r="H306" s="68">
        <f t="shared" ref="H306:H321" si="16">F306*G306</f>
        <v>7904</v>
      </c>
      <c r="I306" s="67"/>
    </row>
    <row r="307" spans="1:9" ht="51">
      <c r="A307" s="25">
        <v>281</v>
      </c>
      <c r="B307" s="65" t="s">
        <v>2667</v>
      </c>
      <c r="C307" s="14" t="s">
        <v>1430</v>
      </c>
      <c r="D307" s="65" t="s">
        <v>2193</v>
      </c>
      <c r="E307" s="65" t="s">
        <v>1063</v>
      </c>
      <c r="F307" s="134" t="s">
        <v>1431</v>
      </c>
      <c r="G307" s="130" t="s">
        <v>1432</v>
      </c>
      <c r="H307" s="68">
        <f t="shared" si="16"/>
        <v>11990</v>
      </c>
      <c r="I307" s="67"/>
    </row>
    <row r="308" spans="1:9" ht="51">
      <c r="A308" s="25">
        <v>282</v>
      </c>
      <c r="B308" s="65" t="s">
        <v>2668</v>
      </c>
      <c r="C308" s="14" t="s">
        <v>1433</v>
      </c>
      <c r="D308" s="65" t="s">
        <v>2193</v>
      </c>
      <c r="E308" s="65" t="s">
        <v>1063</v>
      </c>
      <c r="F308" s="134">
        <f>2363+37</f>
        <v>2400</v>
      </c>
      <c r="G308" s="130" t="s">
        <v>1434</v>
      </c>
      <c r="H308" s="68">
        <f t="shared" si="16"/>
        <v>21120</v>
      </c>
      <c r="I308" s="67"/>
    </row>
    <row r="309" spans="1:9" ht="51">
      <c r="A309" s="25">
        <v>283</v>
      </c>
      <c r="B309" s="65" t="s">
        <v>2669</v>
      </c>
      <c r="C309" s="14" t="s">
        <v>1435</v>
      </c>
      <c r="D309" s="65" t="s">
        <v>2193</v>
      </c>
      <c r="E309" s="65" t="s">
        <v>1063</v>
      </c>
      <c r="F309" s="134">
        <f>3691+9</f>
        <v>3700</v>
      </c>
      <c r="G309" s="130" t="s">
        <v>1436</v>
      </c>
      <c r="H309" s="68">
        <f t="shared" si="16"/>
        <v>65120.000000000007</v>
      </c>
      <c r="I309" s="67"/>
    </row>
    <row r="310" spans="1:9" ht="38.25">
      <c r="A310" s="25">
        <v>284</v>
      </c>
      <c r="B310" s="65" t="s">
        <v>2670</v>
      </c>
      <c r="C310" s="14" t="s">
        <v>1437</v>
      </c>
      <c r="D310" s="65" t="s">
        <v>2193</v>
      </c>
      <c r="E310" s="65" t="s">
        <v>1063</v>
      </c>
      <c r="F310" s="134" t="s">
        <v>1438</v>
      </c>
      <c r="G310" s="130" t="s">
        <v>1439</v>
      </c>
      <c r="H310" s="68">
        <f t="shared" si="16"/>
        <v>8467.92</v>
      </c>
      <c r="I310" s="67"/>
    </row>
    <row r="311" spans="1:9" ht="63.75">
      <c r="A311" s="25">
        <v>285</v>
      </c>
      <c r="B311" s="65" t="s">
        <v>2671</v>
      </c>
      <c r="C311" s="14" t="s">
        <v>2359</v>
      </c>
      <c r="D311" s="65" t="s">
        <v>2194</v>
      </c>
      <c r="E311" s="65" t="s">
        <v>1017</v>
      </c>
      <c r="F311" s="134" t="s">
        <v>1112</v>
      </c>
      <c r="G311" s="130" t="s">
        <v>1440</v>
      </c>
      <c r="H311" s="68">
        <f t="shared" si="16"/>
        <v>7155.1200000000008</v>
      </c>
      <c r="I311" s="67"/>
    </row>
    <row r="312" spans="1:9" ht="51">
      <c r="A312" s="25">
        <v>286</v>
      </c>
      <c r="B312" s="65" t="s">
        <v>2672</v>
      </c>
      <c r="C312" s="14" t="s">
        <v>1441</v>
      </c>
      <c r="D312" s="65" t="s">
        <v>2195</v>
      </c>
      <c r="E312" s="65" t="s">
        <v>1017</v>
      </c>
      <c r="F312" s="134" t="s">
        <v>612</v>
      </c>
      <c r="G312" s="130" t="s">
        <v>1442</v>
      </c>
      <c r="H312" s="68">
        <f t="shared" si="16"/>
        <v>6206.72</v>
      </c>
      <c r="I312" s="67"/>
    </row>
    <row r="313" spans="1:9" ht="76.5">
      <c r="A313" s="25">
        <v>287</v>
      </c>
      <c r="B313" s="65" t="s">
        <v>2673</v>
      </c>
      <c r="C313" s="14" t="s">
        <v>2360</v>
      </c>
      <c r="D313" s="65" t="s">
        <v>2196</v>
      </c>
      <c r="E313" s="65" t="s">
        <v>1063</v>
      </c>
      <c r="F313" s="134" t="s">
        <v>1443</v>
      </c>
      <c r="G313" s="130" t="s">
        <v>1444</v>
      </c>
      <c r="H313" s="68">
        <f t="shared" si="16"/>
        <v>133980</v>
      </c>
      <c r="I313" s="67"/>
    </row>
    <row r="314" spans="1:9" ht="76.5">
      <c r="A314" s="25">
        <v>288</v>
      </c>
      <c r="B314" s="65" t="s">
        <v>2674</v>
      </c>
      <c r="C314" s="14" t="s">
        <v>1445</v>
      </c>
      <c r="D314" s="65" t="s">
        <v>2196</v>
      </c>
      <c r="E314" s="65" t="s">
        <v>1063</v>
      </c>
      <c r="F314" s="134" t="s">
        <v>1389</v>
      </c>
      <c r="G314" s="130" t="s">
        <v>1446</v>
      </c>
      <c r="H314" s="68">
        <f t="shared" si="16"/>
        <v>8329.15</v>
      </c>
      <c r="I314" s="67"/>
    </row>
    <row r="315" spans="1:9" ht="76.5">
      <c r="A315" s="25">
        <v>289</v>
      </c>
      <c r="B315" s="65" t="s">
        <v>2675</v>
      </c>
      <c r="C315" s="14" t="s">
        <v>2361</v>
      </c>
      <c r="D315" s="65" t="s">
        <v>2197</v>
      </c>
      <c r="E315" s="65" t="s">
        <v>1063</v>
      </c>
      <c r="F315" s="134" t="s">
        <v>1447</v>
      </c>
      <c r="G315" s="130" t="s">
        <v>1448</v>
      </c>
      <c r="H315" s="68">
        <f t="shared" si="16"/>
        <v>159028.16999999998</v>
      </c>
      <c r="I315" s="67"/>
    </row>
    <row r="316" spans="1:9" ht="63.75">
      <c r="A316" s="25">
        <v>290</v>
      </c>
      <c r="B316" s="65" t="s">
        <v>2676</v>
      </c>
      <c r="C316" s="14" t="s">
        <v>1449</v>
      </c>
      <c r="D316" s="65" t="s">
        <v>2198</v>
      </c>
      <c r="E316" s="65" t="s">
        <v>1079</v>
      </c>
      <c r="F316" s="134" t="s">
        <v>1450</v>
      </c>
      <c r="G316" s="130" t="s">
        <v>1451</v>
      </c>
      <c r="H316" s="68">
        <f t="shared" si="16"/>
        <v>48938.04</v>
      </c>
      <c r="I316" s="67"/>
    </row>
    <row r="317" spans="1:9" ht="63.75">
      <c r="A317" s="25">
        <v>291</v>
      </c>
      <c r="B317" s="65" t="s">
        <v>2677</v>
      </c>
      <c r="C317" s="14" t="s">
        <v>1452</v>
      </c>
      <c r="D317" s="65" t="s">
        <v>2198</v>
      </c>
      <c r="E317" s="65" t="s">
        <v>1079</v>
      </c>
      <c r="F317" s="134" t="s">
        <v>1453</v>
      </c>
      <c r="G317" s="130" t="s">
        <v>1454</v>
      </c>
      <c r="H317" s="68">
        <f t="shared" si="16"/>
        <v>5086.9799999999996</v>
      </c>
      <c r="I317" s="67"/>
    </row>
    <row r="318" spans="1:9" ht="38.25">
      <c r="A318" s="25">
        <v>292</v>
      </c>
      <c r="B318" s="65" t="s">
        <v>2678</v>
      </c>
      <c r="C318" s="14" t="s">
        <v>2362</v>
      </c>
      <c r="D318" s="65" t="s">
        <v>2199</v>
      </c>
      <c r="E318" s="65" t="s">
        <v>1017</v>
      </c>
      <c r="F318" s="134" t="s">
        <v>1455</v>
      </c>
      <c r="G318" s="130" t="s">
        <v>1456</v>
      </c>
      <c r="H318" s="68">
        <f t="shared" si="16"/>
        <v>16235.440000000002</v>
      </c>
      <c r="I318" s="67"/>
    </row>
    <row r="319" spans="1:9" ht="63.75">
      <c r="A319" s="25">
        <v>293</v>
      </c>
      <c r="B319" s="65" t="s">
        <v>2679</v>
      </c>
      <c r="C319" s="14" t="s">
        <v>2363</v>
      </c>
      <c r="D319" s="65" t="s">
        <v>2200</v>
      </c>
      <c r="E319" s="65" t="s">
        <v>1063</v>
      </c>
      <c r="F319" s="134" t="s">
        <v>1038</v>
      </c>
      <c r="G319" s="130" t="s">
        <v>1457</v>
      </c>
      <c r="H319" s="68">
        <f t="shared" si="16"/>
        <v>2282.4</v>
      </c>
      <c r="I319" s="67"/>
    </row>
    <row r="320" spans="1:9" ht="51">
      <c r="A320" s="25">
        <v>294</v>
      </c>
      <c r="B320" s="65" t="s">
        <v>2680</v>
      </c>
      <c r="C320" s="14" t="s">
        <v>1458</v>
      </c>
      <c r="D320" s="65" t="s">
        <v>2200</v>
      </c>
      <c r="E320" s="65" t="s">
        <v>1063</v>
      </c>
      <c r="F320" s="134" t="s">
        <v>1032</v>
      </c>
      <c r="G320" s="130" t="s">
        <v>1459</v>
      </c>
      <c r="H320" s="68">
        <f t="shared" si="16"/>
        <v>1593</v>
      </c>
      <c r="I320" s="67"/>
    </row>
    <row r="321" spans="1:9" ht="89.25">
      <c r="A321" s="25">
        <v>295</v>
      </c>
      <c r="B321" s="65" t="s">
        <v>2681</v>
      </c>
      <c r="C321" s="14" t="s">
        <v>1460</v>
      </c>
      <c r="D321" s="65" t="s">
        <v>2200</v>
      </c>
      <c r="E321" s="65" t="s">
        <v>1063</v>
      </c>
      <c r="F321" s="134" t="s">
        <v>1461</v>
      </c>
      <c r="G321" s="130" t="s">
        <v>1462</v>
      </c>
      <c r="H321" s="68">
        <f t="shared" si="16"/>
        <v>80499.3</v>
      </c>
      <c r="I321" s="67"/>
    </row>
    <row r="322" spans="1:9" ht="63.75">
      <c r="A322" s="25">
        <v>296</v>
      </c>
      <c r="B322" s="65" t="s">
        <v>2682</v>
      </c>
      <c r="C322" s="14" t="s">
        <v>235</v>
      </c>
      <c r="D322" s="65" t="s">
        <v>2201</v>
      </c>
      <c r="E322" s="12" t="s">
        <v>1017</v>
      </c>
      <c r="F322" s="134" t="s">
        <v>236</v>
      </c>
      <c r="G322" s="130" t="s">
        <v>402</v>
      </c>
      <c r="H322" s="17">
        <f t="shared" ref="H322:H337" si="17">F322*G322</f>
        <v>630</v>
      </c>
      <c r="I322" s="11"/>
    </row>
    <row r="323" spans="1:9" ht="76.5">
      <c r="A323" s="25">
        <v>297</v>
      </c>
      <c r="B323" s="65" t="s">
        <v>2683</v>
      </c>
      <c r="C323" s="14" t="s">
        <v>237</v>
      </c>
      <c r="D323" s="65" t="s">
        <v>2202</v>
      </c>
      <c r="E323" s="12" t="s">
        <v>1017</v>
      </c>
      <c r="F323" s="134" t="s">
        <v>238</v>
      </c>
      <c r="G323" s="130" t="s">
        <v>818</v>
      </c>
      <c r="H323" s="17">
        <f t="shared" si="17"/>
        <v>12044.5</v>
      </c>
      <c r="I323" s="11"/>
    </row>
    <row r="324" spans="1:9" ht="63.75">
      <c r="A324" s="25">
        <v>298</v>
      </c>
      <c r="B324" s="65" t="s">
        <v>2684</v>
      </c>
      <c r="C324" s="14" t="s">
        <v>2364</v>
      </c>
      <c r="D324" s="65" t="s">
        <v>2202</v>
      </c>
      <c r="E324" s="12" t="s">
        <v>1017</v>
      </c>
      <c r="F324" s="134">
        <f>19138+62</f>
        <v>19200</v>
      </c>
      <c r="G324" s="130" t="s">
        <v>1121</v>
      </c>
      <c r="H324" s="17">
        <f t="shared" si="17"/>
        <v>192000</v>
      </c>
      <c r="I324" s="11"/>
    </row>
    <row r="325" spans="1:9" ht="76.5">
      <c r="A325" s="25">
        <v>299</v>
      </c>
      <c r="B325" s="65" t="s">
        <v>2685</v>
      </c>
      <c r="C325" s="14" t="s">
        <v>2365</v>
      </c>
      <c r="D325" s="65" t="s">
        <v>2203</v>
      </c>
      <c r="E325" s="12" t="s">
        <v>1017</v>
      </c>
      <c r="F325" s="134">
        <f>5748+252</f>
        <v>6000</v>
      </c>
      <c r="G325" s="130" t="s">
        <v>933</v>
      </c>
      <c r="H325" s="17">
        <f t="shared" si="17"/>
        <v>75000</v>
      </c>
      <c r="I325" s="11"/>
    </row>
    <row r="326" spans="1:9" ht="51">
      <c r="A326" s="25">
        <v>300</v>
      </c>
      <c r="B326" s="65" t="s">
        <v>2686</v>
      </c>
      <c r="C326" s="14" t="s">
        <v>1732</v>
      </c>
      <c r="D326" s="65" t="s">
        <v>2203</v>
      </c>
      <c r="E326" s="12" t="s">
        <v>1017</v>
      </c>
      <c r="F326" s="134">
        <f>22889+111</f>
        <v>23000</v>
      </c>
      <c r="G326" s="130" t="s">
        <v>818</v>
      </c>
      <c r="H326" s="17">
        <f t="shared" si="17"/>
        <v>195500</v>
      </c>
      <c r="I326" s="11"/>
    </row>
    <row r="327" spans="1:9" ht="38.25">
      <c r="A327" s="25">
        <v>301</v>
      </c>
      <c r="B327" s="65" t="s">
        <v>2687</v>
      </c>
      <c r="C327" s="14" t="s">
        <v>1733</v>
      </c>
      <c r="D327" s="65" t="s">
        <v>2204</v>
      </c>
      <c r="E327" s="12" t="s">
        <v>1017</v>
      </c>
      <c r="F327" s="134" t="s">
        <v>1473</v>
      </c>
      <c r="G327" s="130" t="s">
        <v>1734</v>
      </c>
      <c r="H327" s="17">
        <f t="shared" si="17"/>
        <v>2969.6</v>
      </c>
      <c r="I327" s="11"/>
    </row>
    <row r="328" spans="1:9" ht="38.25">
      <c r="A328" s="25">
        <v>302</v>
      </c>
      <c r="B328" s="65" t="s">
        <v>2688</v>
      </c>
      <c r="C328" s="14" t="s">
        <v>2366</v>
      </c>
      <c r="D328" s="65" t="s">
        <v>2205</v>
      </c>
      <c r="E328" s="12" t="s">
        <v>1017</v>
      </c>
      <c r="F328" s="134" t="s">
        <v>1735</v>
      </c>
      <c r="G328" s="130" t="s">
        <v>1736</v>
      </c>
      <c r="H328" s="17">
        <f t="shared" si="17"/>
        <v>10107.700000000001</v>
      </c>
      <c r="I328" s="11"/>
    </row>
    <row r="329" spans="1:9" ht="25.5">
      <c r="A329" s="25">
        <v>303</v>
      </c>
      <c r="B329" s="65" t="s">
        <v>2689</v>
      </c>
      <c r="C329" s="14" t="s">
        <v>1737</v>
      </c>
      <c r="D329" s="65" t="s">
        <v>2206</v>
      </c>
      <c r="E329" s="12" t="s">
        <v>1017</v>
      </c>
      <c r="F329" s="134" t="s">
        <v>1046</v>
      </c>
      <c r="G329" s="130" t="s">
        <v>1738</v>
      </c>
      <c r="H329" s="17">
        <f t="shared" si="17"/>
        <v>154.22</v>
      </c>
      <c r="I329" s="11"/>
    </row>
    <row r="330" spans="1:9" ht="38.25">
      <c r="A330" s="25">
        <v>304</v>
      </c>
      <c r="B330" s="65" t="s">
        <v>2690</v>
      </c>
      <c r="C330" s="14" t="s">
        <v>1739</v>
      </c>
      <c r="D330" s="65" t="s">
        <v>2207</v>
      </c>
      <c r="E330" s="12" t="s">
        <v>1017</v>
      </c>
      <c r="F330" s="134" t="s">
        <v>1032</v>
      </c>
      <c r="G330" s="130" t="s">
        <v>1740</v>
      </c>
      <c r="H330" s="17">
        <f t="shared" si="17"/>
        <v>132</v>
      </c>
      <c r="I330" s="11"/>
    </row>
    <row r="331" spans="1:9" ht="38.25">
      <c r="A331" s="25">
        <v>305</v>
      </c>
      <c r="B331" s="65" t="s">
        <v>2691</v>
      </c>
      <c r="C331" s="14" t="s">
        <v>1741</v>
      </c>
      <c r="D331" s="65" t="s">
        <v>2208</v>
      </c>
      <c r="E331" s="12" t="s">
        <v>1017</v>
      </c>
      <c r="F331" s="134" t="s">
        <v>1742</v>
      </c>
      <c r="G331" s="130" t="s">
        <v>1432</v>
      </c>
      <c r="H331" s="17">
        <f t="shared" si="17"/>
        <v>51755</v>
      </c>
      <c r="I331" s="11"/>
    </row>
    <row r="332" spans="1:9" ht="25.5">
      <c r="A332" s="25">
        <v>306</v>
      </c>
      <c r="B332" s="65" t="s">
        <v>2692</v>
      </c>
      <c r="C332" s="14" t="s">
        <v>2367</v>
      </c>
      <c r="D332" s="65" t="s">
        <v>2208</v>
      </c>
      <c r="E332" s="12" t="s">
        <v>1017</v>
      </c>
      <c r="F332" s="134">
        <f>927+73</f>
        <v>1000</v>
      </c>
      <c r="G332" s="130" t="s">
        <v>412</v>
      </c>
      <c r="H332" s="17">
        <f t="shared" si="17"/>
        <v>17000</v>
      </c>
      <c r="I332" s="11"/>
    </row>
    <row r="333" spans="1:9" ht="51">
      <c r="A333" s="25">
        <v>307</v>
      </c>
      <c r="B333" s="65" t="s">
        <v>2693</v>
      </c>
      <c r="C333" s="14" t="s">
        <v>1743</v>
      </c>
      <c r="D333" s="65" t="s">
        <v>2209</v>
      </c>
      <c r="E333" s="12" t="s">
        <v>1101</v>
      </c>
      <c r="F333" s="134">
        <f>183363+11637</f>
        <v>195000</v>
      </c>
      <c r="G333" s="130" t="s">
        <v>1744</v>
      </c>
      <c r="H333" s="17">
        <f t="shared" si="17"/>
        <v>81900</v>
      </c>
      <c r="I333" s="11"/>
    </row>
    <row r="334" spans="1:9" ht="38.25">
      <c r="A334" s="25">
        <v>308</v>
      </c>
      <c r="B334" s="65" t="s">
        <v>2694</v>
      </c>
      <c r="C334" s="14" t="s">
        <v>1745</v>
      </c>
      <c r="D334" s="65" t="s">
        <v>2210</v>
      </c>
      <c r="E334" s="12" t="s">
        <v>1017</v>
      </c>
      <c r="F334" s="134">
        <f>4358+142</f>
        <v>4500</v>
      </c>
      <c r="G334" s="130" t="s">
        <v>1746</v>
      </c>
      <c r="H334" s="17">
        <f t="shared" si="17"/>
        <v>90405</v>
      </c>
      <c r="I334" s="11"/>
    </row>
    <row r="335" spans="1:9" ht="38.25">
      <c r="A335" s="25">
        <v>309</v>
      </c>
      <c r="B335" s="65" t="s">
        <v>2695</v>
      </c>
      <c r="C335" s="14" t="s">
        <v>1747</v>
      </c>
      <c r="D335" s="65" t="s">
        <v>2211</v>
      </c>
      <c r="E335" s="12" t="s">
        <v>1017</v>
      </c>
      <c r="F335" s="134">
        <f>2086+114</f>
        <v>2200</v>
      </c>
      <c r="G335" s="130" t="s">
        <v>1526</v>
      </c>
      <c r="H335" s="17">
        <f t="shared" si="17"/>
        <v>4840</v>
      </c>
      <c r="I335" s="11"/>
    </row>
    <row r="336" spans="1:9" ht="51">
      <c r="A336" s="25">
        <v>310</v>
      </c>
      <c r="B336" s="65" t="s">
        <v>2696</v>
      </c>
      <c r="C336" s="14" t="s">
        <v>1748</v>
      </c>
      <c r="D336" s="65" t="s">
        <v>2208</v>
      </c>
      <c r="E336" s="12" t="s">
        <v>1101</v>
      </c>
      <c r="F336" s="134">
        <f>77482+2518</f>
        <v>80000</v>
      </c>
      <c r="G336" s="130" t="s">
        <v>1749</v>
      </c>
      <c r="H336" s="17">
        <f t="shared" si="17"/>
        <v>36800</v>
      </c>
      <c r="I336" s="11"/>
    </row>
    <row r="337" spans="1:9" ht="38.25">
      <c r="A337" s="25">
        <v>311</v>
      </c>
      <c r="B337" s="65" t="s">
        <v>2697</v>
      </c>
      <c r="C337" s="14" t="s">
        <v>1750</v>
      </c>
      <c r="D337" s="65" t="s">
        <v>2201</v>
      </c>
      <c r="E337" s="12" t="s">
        <v>1017</v>
      </c>
      <c r="F337" s="134" t="s">
        <v>1406</v>
      </c>
      <c r="G337" s="130" t="s">
        <v>1751</v>
      </c>
      <c r="H337" s="17">
        <f t="shared" si="17"/>
        <v>1144.78</v>
      </c>
      <c r="I337" s="11"/>
    </row>
    <row r="338" spans="1:9" ht="51">
      <c r="A338" s="25">
        <v>312</v>
      </c>
      <c r="B338" s="65" t="s">
        <v>2698</v>
      </c>
      <c r="C338" s="14" t="s">
        <v>1752</v>
      </c>
      <c r="D338" s="65" t="s">
        <v>2162</v>
      </c>
      <c r="E338" s="12" t="s">
        <v>1017</v>
      </c>
      <c r="F338" s="134" t="s">
        <v>1753</v>
      </c>
      <c r="G338" s="130" t="s">
        <v>1754</v>
      </c>
      <c r="H338" s="17">
        <f t="shared" ref="H338:H353" si="18">F338*G338</f>
        <v>30267.759999999998</v>
      </c>
      <c r="I338" s="11"/>
    </row>
    <row r="339" spans="1:9" ht="51">
      <c r="A339" s="25">
        <v>313</v>
      </c>
      <c r="B339" s="65" t="s">
        <v>2699</v>
      </c>
      <c r="C339" s="14" t="s">
        <v>2368</v>
      </c>
      <c r="D339" s="65" t="s">
        <v>2162</v>
      </c>
      <c r="E339" s="12" t="s">
        <v>1017</v>
      </c>
      <c r="F339" s="134" t="s">
        <v>952</v>
      </c>
      <c r="G339" s="130" t="s">
        <v>953</v>
      </c>
      <c r="H339" s="17">
        <f t="shared" si="18"/>
        <v>23886.240000000002</v>
      </c>
      <c r="I339" s="11"/>
    </row>
    <row r="340" spans="1:9" ht="25.5">
      <c r="A340" s="25">
        <v>314</v>
      </c>
      <c r="B340" s="65" t="s">
        <v>2700</v>
      </c>
      <c r="C340" s="14" t="s">
        <v>954</v>
      </c>
      <c r="D340" s="65" t="s">
        <v>2161</v>
      </c>
      <c r="E340" s="12" t="s">
        <v>1079</v>
      </c>
      <c r="F340" s="134" t="s">
        <v>955</v>
      </c>
      <c r="G340" s="130" t="s">
        <v>956</v>
      </c>
      <c r="H340" s="17">
        <f t="shared" si="18"/>
        <v>31141.500000000004</v>
      </c>
      <c r="I340" s="11"/>
    </row>
    <row r="341" spans="1:9" ht="51">
      <c r="A341" s="25">
        <v>315</v>
      </c>
      <c r="B341" s="65" t="s">
        <v>2701</v>
      </c>
      <c r="C341" s="14" t="s">
        <v>2369</v>
      </c>
      <c r="D341" s="65" t="s">
        <v>2153</v>
      </c>
      <c r="E341" s="12" t="s">
        <v>1017</v>
      </c>
      <c r="F341" s="134" t="s">
        <v>957</v>
      </c>
      <c r="G341" s="130" t="s">
        <v>958</v>
      </c>
      <c r="H341" s="17">
        <f t="shared" si="18"/>
        <v>97380.25</v>
      </c>
      <c r="I341" s="11"/>
    </row>
    <row r="342" spans="1:9" ht="51">
      <c r="A342" s="25">
        <v>316</v>
      </c>
      <c r="B342" s="65" t="s">
        <v>2702</v>
      </c>
      <c r="C342" s="14" t="s">
        <v>959</v>
      </c>
      <c r="D342" s="65" t="s">
        <v>2153</v>
      </c>
      <c r="E342" s="12" t="s">
        <v>1017</v>
      </c>
      <c r="F342" s="134" t="s">
        <v>635</v>
      </c>
      <c r="G342" s="130" t="s">
        <v>960</v>
      </c>
      <c r="H342" s="17">
        <f t="shared" si="18"/>
        <v>24422.400000000001</v>
      </c>
      <c r="I342" s="11"/>
    </row>
    <row r="343" spans="1:9" ht="51">
      <c r="A343" s="25">
        <v>317</v>
      </c>
      <c r="B343" s="65" t="s">
        <v>2703</v>
      </c>
      <c r="C343" s="14" t="s">
        <v>961</v>
      </c>
      <c r="D343" s="65" t="s">
        <v>2153</v>
      </c>
      <c r="E343" s="12" t="s">
        <v>1017</v>
      </c>
      <c r="F343" s="134" t="s">
        <v>1046</v>
      </c>
      <c r="G343" s="130" t="s">
        <v>960</v>
      </c>
      <c r="H343" s="17">
        <f t="shared" si="18"/>
        <v>2534.4</v>
      </c>
      <c r="I343" s="11"/>
    </row>
    <row r="344" spans="1:9" ht="63.75">
      <c r="A344" s="25">
        <v>318</v>
      </c>
      <c r="B344" s="65" t="s">
        <v>2704</v>
      </c>
      <c r="C344" s="14" t="s">
        <v>962</v>
      </c>
      <c r="D344" s="65" t="s">
        <v>2212</v>
      </c>
      <c r="E344" s="12" t="s">
        <v>1017</v>
      </c>
      <c r="F344" s="134">
        <f>5917+83</f>
        <v>6000</v>
      </c>
      <c r="G344" s="130" t="s">
        <v>963</v>
      </c>
      <c r="H344" s="17">
        <f t="shared" si="18"/>
        <v>159600</v>
      </c>
      <c r="I344" s="11"/>
    </row>
    <row r="345" spans="1:9" ht="51">
      <c r="A345" s="25">
        <v>319</v>
      </c>
      <c r="B345" s="65" t="s">
        <v>2705</v>
      </c>
      <c r="C345" s="14" t="s">
        <v>2370</v>
      </c>
      <c r="D345" s="65" t="s">
        <v>2161</v>
      </c>
      <c r="E345" s="12" t="s">
        <v>1017</v>
      </c>
      <c r="F345" s="134">
        <f>2734+266</f>
        <v>3000</v>
      </c>
      <c r="G345" s="130" t="s">
        <v>964</v>
      </c>
      <c r="H345" s="17">
        <f t="shared" si="18"/>
        <v>74340</v>
      </c>
      <c r="I345" s="11"/>
    </row>
    <row r="346" spans="1:9" ht="63.75">
      <c r="A346" s="25">
        <v>320</v>
      </c>
      <c r="B346" s="65" t="s">
        <v>2706</v>
      </c>
      <c r="C346" s="14" t="s">
        <v>965</v>
      </c>
      <c r="D346" s="65" t="s">
        <v>2161</v>
      </c>
      <c r="E346" s="12" t="s">
        <v>1017</v>
      </c>
      <c r="F346" s="134" t="s">
        <v>1112</v>
      </c>
      <c r="G346" s="130" t="s">
        <v>966</v>
      </c>
      <c r="H346" s="17">
        <f t="shared" si="18"/>
        <v>790.65</v>
      </c>
      <c r="I346" s="11"/>
    </row>
    <row r="347" spans="1:9" ht="63.75">
      <c r="A347" s="25">
        <v>321</v>
      </c>
      <c r="B347" s="65" t="s">
        <v>2707</v>
      </c>
      <c r="C347" s="14" t="s">
        <v>1132</v>
      </c>
      <c r="D347" s="65" t="s">
        <v>2161</v>
      </c>
      <c r="E347" s="12" t="s">
        <v>1017</v>
      </c>
      <c r="F347" s="134">
        <f>13854+1146</f>
        <v>15000</v>
      </c>
      <c r="G347" s="130" t="s">
        <v>1133</v>
      </c>
      <c r="H347" s="17">
        <f t="shared" si="18"/>
        <v>742200</v>
      </c>
      <c r="I347" s="11"/>
    </row>
    <row r="348" spans="1:9" ht="51">
      <c r="A348" s="25">
        <v>322</v>
      </c>
      <c r="B348" s="65" t="s">
        <v>2708</v>
      </c>
      <c r="C348" s="14" t="s">
        <v>1134</v>
      </c>
      <c r="D348" s="65" t="s">
        <v>2161</v>
      </c>
      <c r="E348" s="12" t="s">
        <v>1017</v>
      </c>
      <c r="F348" s="134" t="s">
        <v>631</v>
      </c>
      <c r="G348" s="130" t="s">
        <v>1135</v>
      </c>
      <c r="H348" s="17">
        <f t="shared" si="18"/>
        <v>3741.2</v>
      </c>
      <c r="I348" s="11"/>
    </row>
    <row r="349" spans="1:9" ht="25.5">
      <c r="A349" s="25">
        <v>323</v>
      </c>
      <c r="B349" s="65" t="s">
        <v>2709</v>
      </c>
      <c r="C349" s="14" t="s">
        <v>1136</v>
      </c>
      <c r="D349" s="65" t="s">
        <v>2213</v>
      </c>
      <c r="E349" s="12" t="s">
        <v>1063</v>
      </c>
      <c r="F349" s="134" t="s">
        <v>1137</v>
      </c>
      <c r="G349" s="130" t="s">
        <v>404</v>
      </c>
      <c r="H349" s="17">
        <f t="shared" si="18"/>
        <v>14910</v>
      </c>
      <c r="I349" s="11"/>
    </row>
    <row r="350" spans="1:9" ht="51">
      <c r="A350" s="25">
        <v>324</v>
      </c>
      <c r="B350" s="65" t="s">
        <v>2710</v>
      </c>
      <c r="C350" s="14" t="s">
        <v>2371</v>
      </c>
      <c r="D350" s="65" t="s">
        <v>2161</v>
      </c>
      <c r="E350" s="12" t="s">
        <v>1063</v>
      </c>
      <c r="F350" s="134" t="s">
        <v>1138</v>
      </c>
      <c r="G350" s="130" t="s">
        <v>1139</v>
      </c>
      <c r="H350" s="17">
        <f t="shared" si="18"/>
        <v>10500</v>
      </c>
      <c r="I350" s="11"/>
    </row>
    <row r="351" spans="1:9" ht="38.25">
      <c r="A351" s="25">
        <v>325</v>
      </c>
      <c r="B351" s="65" t="s">
        <v>2711</v>
      </c>
      <c r="C351" s="14" t="s">
        <v>1140</v>
      </c>
      <c r="D351" s="65" t="s">
        <v>2214</v>
      </c>
      <c r="E351" s="12" t="s">
        <v>1017</v>
      </c>
      <c r="F351" s="134">
        <f>2853+147</f>
        <v>3000</v>
      </c>
      <c r="G351" s="130" t="s">
        <v>1141</v>
      </c>
      <c r="H351" s="17">
        <f t="shared" si="18"/>
        <v>138540</v>
      </c>
      <c r="I351" s="11"/>
    </row>
    <row r="352" spans="1:9" ht="51">
      <c r="A352" s="25">
        <v>326</v>
      </c>
      <c r="B352" s="65" t="s">
        <v>2712</v>
      </c>
      <c r="C352" s="14" t="s">
        <v>1142</v>
      </c>
      <c r="D352" s="65" t="s">
        <v>2214</v>
      </c>
      <c r="E352" s="12" t="s">
        <v>1017</v>
      </c>
      <c r="F352" s="134" t="s">
        <v>1143</v>
      </c>
      <c r="G352" s="130" t="s">
        <v>1144</v>
      </c>
      <c r="H352" s="17">
        <f t="shared" si="18"/>
        <v>165493.91999999998</v>
      </c>
      <c r="I352" s="11"/>
    </row>
    <row r="353" spans="1:9" ht="38.25">
      <c r="A353" s="25">
        <v>327</v>
      </c>
      <c r="B353" s="65" t="s">
        <v>2713</v>
      </c>
      <c r="C353" s="14" t="s">
        <v>1145</v>
      </c>
      <c r="D353" s="65" t="s">
        <v>2214</v>
      </c>
      <c r="E353" s="12" t="s">
        <v>1017</v>
      </c>
      <c r="F353" s="134">
        <f>10844+156</f>
        <v>11000</v>
      </c>
      <c r="G353" s="130" t="s">
        <v>1146</v>
      </c>
      <c r="H353" s="17">
        <f t="shared" si="18"/>
        <v>344850</v>
      </c>
      <c r="I353" s="11"/>
    </row>
    <row r="354" spans="1:9" ht="25.5">
      <c r="A354" s="25">
        <v>328</v>
      </c>
      <c r="B354" s="65" t="s">
        <v>2714</v>
      </c>
      <c r="C354" s="14" t="s">
        <v>1147</v>
      </c>
      <c r="D354" s="65" t="s">
        <v>2215</v>
      </c>
      <c r="E354" s="12" t="s">
        <v>1101</v>
      </c>
      <c r="F354" s="134">
        <f>17966+1034</f>
        <v>19000</v>
      </c>
      <c r="G354" s="130" t="s">
        <v>1088</v>
      </c>
      <c r="H354" s="17">
        <f t="shared" ref="H354:H389" si="19">F354*G354</f>
        <v>133000</v>
      </c>
      <c r="I354" s="11"/>
    </row>
    <row r="355" spans="1:9">
      <c r="A355" s="25">
        <v>329</v>
      </c>
      <c r="B355" s="65" t="s">
        <v>2715</v>
      </c>
      <c r="C355" s="14" t="s">
        <v>2372</v>
      </c>
      <c r="D355" s="65" t="s">
        <v>2104</v>
      </c>
      <c r="E355" s="12" t="s">
        <v>1017</v>
      </c>
      <c r="F355" s="134">
        <f>26311+689</f>
        <v>27000</v>
      </c>
      <c r="G355" s="130" t="s">
        <v>1148</v>
      </c>
      <c r="H355" s="17">
        <f t="shared" si="19"/>
        <v>99900</v>
      </c>
      <c r="I355" s="11"/>
    </row>
    <row r="356" spans="1:9" ht="25.5">
      <c r="A356" s="25">
        <v>330</v>
      </c>
      <c r="B356" s="65" t="s">
        <v>2716</v>
      </c>
      <c r="C356" s="14" t="s">
        <v>1149</v>
      </c>
      <c r="D356" s="65" t="s">
        <v>2104</v>
      </c>
      <c r="E356" s="12" t="s">
        <v>1017</v>
      </c>
      <c r="F356" s="134">
        <f>16027+73</f>
        <v>16100</v>
      </c>
      <c r="G356" s="130" t="s">
        <v>1150</v>
      </c>
      <c r="H356" s="17">
        <f t="shared" si="19"/>
        <v>14490</v>
      </c>
      <c r="I356" s="11"/>
    </row>
    <row r="357" spans="1:9" ht="25.5">
      <c r="A357" s="25">
        <v>331</v>
      </c>
      <c r="B357" s="65" t="s">
        <v>2717</v>
      </c>
      <c r="C357" s="14" t="s">
        <v>1151</v>
      </c>
      <c r="D357" s="65" t="s">
        <v>2212</v>
      </c>
      <c r="E357" s="12" t="s">
        <v>1017</v>
      </c>
      <c r="F357" s="134" t="s">
        <v>1152</v>
      </c>
      <c r="G357" s="130" t="s">
        <v>1153</v>
      </c>
      <c r="H357" s="17">
        <f t="shared" si="19"/>
        <v>5803.2</v>
      </c>
      <c r="I357" s="11"/>
    </row>
    <row r="358" spans="1:9" ht="25.5">
      <c r="A358" s="25">
        <v>332</v>
      </c>
      <c r="B358" s="65" t="s">
        <v>2718</v>
      </c>
      <c r="C358" s="14" t="s">
        <v>2373</v>
      </c>
      <c r="D358" s="65" t="s">
        <v>2216</v>
      </c>
      <c r="E358" s="12" t="s">
        <v>1017</v>
      </c>
      <c r="F358" s="134">
        <f>23601+399</f>
        <v>24000</v>
      </c>
      <c r="G358" s="130" t="s">
        <v>1154</v>
      </c>
      <c r="H358" s="17">
        <f t="shared" si="19"/>
        <v>209040.00000000003</v>
      </c>
      <c r="I358" s="11"/>
    </row>
    <row r="359" spans="1:9" ht="63.75">
      <c r="A359" s="25">
        <v>333</v>
      </c>
      <c r="B359" s="65" t="s">
        <v>2719</v>
      </c>
      <c r="C359" s="14" t="s">
        <v>1155</v>
      </c>
      <c r="D359" s="65" t="s">
        <v>2215</v>
      </c>
      <c r="E359" s="12" t="s">
        <v>1017</v>
      </c>
      <c r="F359" s="134" t="s">
        <v>1156</v>
      </c>
      <c r="G359" s="130" t="s">
        <v>1157</v>
      </c>
      <c r="H359" s="17">
        <f t="shared" si="19"/>
        <v>16535.219999999998</v>
      </c>
      <c r="I359" s="11"/>
    </row>
    <row r="360" spans="1:9" ht="25.5">
      <c r="A360" s="25">
        <v>334</v>
      </c>
      <c r="B360" s="65" t="s">
        <v>2720</v>
      </c>
      <c r="C360" s="14" t="s">
        <v>1158</v>
      </c>
      <c r="D360" s="65" t="s">
        <v>2217</v>
      </c>
      <c r="E360" s="12" t="s">
        <v>1017</v>
      </c>
      <c r="F360" s="134" t="s">
        <v>397</v>
      </c>
      <c r="G360" s="130" t="s">
        <v>1159</v>
      </c>
      <c r="H360" s="17">
        <f t="shared" si="19"/>
        <v>1628.06</v>
      </c>
      <c r="I360" s="11"/>
    </row>
    <row r="361" spans="1:9" ht="63.75">
      <c r="A361" s="25">
        <v>335</v>
      </c>
      <c r="B361" s="65" t="s">
        <v>2721</v>
      </c>
      <c r="C361" s="14" t="s">
        <v>1160</v>
      </c>
      <c r="D361" s="65" t="s">
        <v>2217</v>
      </c>
      <c r="E361" s="12" t="s">
        <v>1017</v>
      </c>
      <c r="F361" s="134">
        <f>1634+66</f>
        <v>1700</v>
      </c>
      <c r="G361" s="130" t="s">
        <v>1161</v>
      </c>
      <c r="H361" s="17">
        <f t="shared" si="19"/>
        <v>74392</v>
      </c>
      <c r="I361" s="11"/>
    </row>
    <row r="362" spans="1:9" ht="25.5">
      <c r="A362" s="25">
        <v>336</v>
      </c>
      <c r="B362" s="65" t="s">
        <v>2722</v>
      </c>
      <c r="C362" s="14" t="s">
        <v>2374</v>
      </c>
      <c r="D362" s="65" t="s">
        <v>2217</v>
      </c>
      <c r="E362" s="12" t="s">
        <v>1017</v>
      </c>
      <c r="F362" s="134">
        <f>25066+34</f>
        <v>25100</v>
      </c>
      <c r="G362" s="130" t="s">
        <v>1162</v>
      </c>
      <c r="H362" s="17">
        <f t="shared" si="19"/>
        <v>797678</v>
      </c>
      <c r="I362" s="11"/>
    </row>
    <row r="363" spans="1:9" ht="25.5">
      <c r="A363" s="25">
        <v>337</v>
      </c>
      <c r="B363" s="65" t="s">
        <v>2723</v>
      </c>
      <c r="C363" s="14" t="s">
        <v>2375</v>
      </c>
      <c r="D363" s="65" t="s">
        <v>2217</v>
      </c>
      <c r="E363" s="12" t="s">
        <v>1017</v>
      </c>
      <c r="F363" s="134" t="s">
        <v>1163</v>
      </c>
      <c r="G363" s="130" t="s">
        <v>1164</v>
      </c>
      <c r="H363" s="17">
        <f t="shared" si="19"/>
        <v>12808.8</v>
      </c>
      <c r="I363" s="11"/>
    </row>
    <row r="364" spans="1:9" ht="38.25">
      <c r="A364" s="25">
        <v>338</v>
      </c>
      <c r="B364" s="65" t="s">
        <v>2724</v>
      </c>
      <c r="C364" s="14" t="s">
        <v>2005</v>
      </c>
      <c r="D364" s="65" t="s">
        <v>2217</v>
      </c>
      <c r="E364" s="12" t="s">
        <v>1017</v>
      </c>
      <c r="F364" s="134" t="s">
        <v>854</v>
      </c>
      <c r="G364" s="130" t="s">
        <v>1165</v>
      </c>
      <c r="H364" s="17">
        <f t="shared" si="19"/>
        <v>7384.05</v>
      </c>
      <c r="I364" s="11"/>
    </row>
    <row r="365" spans="1:9" ht="38.25">
      <c r="A365" s="25">
        <v>339</v>
      </c>
      <c r="B365" s="65" t="s">
        <v>2725</v>
      </c>
      <c r="C365" s="14" t="s">
        <v>2376</v>
      </c>
      <c r="D365" s="65" t="s">
        <v>2217</v>
      </c>
      <c r="E365" s="12" t="s">
        <v>1017</v>
      </c>
      <c r="F365" s="134">
        <f>3693+307</f>
        <v>4000</v>
      </c>
      <c r="G365" s="130" t="s">
        <v>1166</v>
      </c>
      <c r="H365" s="17">
        <f t="shared" si="19"/>
        <v>77080</v>
      </c>
      <c r="I365" s="11"/>
    </row>
    <row r="366" spans="1:9" ht="51">
      <c r="A366" s="25">
        <v>340</v>
      </c>
      <c r="B366" s="65" t="s">
        <v>2726</v>
      </c>
      <c r="C366" s="14" t="s">
        <v>1167</v>
      </c>
      <c r="D366" s="65" t="s">
        <v>2217</v>
      </c>
      <c r="E366" s="12" t="s">
        <v>1063</v>
      </c>
      <c r="F366" s="134">
        <f>4679+321</f>
        <v>5000</v>
      </c>
      <c r="G366" s="130" t="s">
        <v>1168</v>
      </c>
      <c r="H366" s="17">
        <f t="shared" si="19"/>
        <v>75100</v>
      </c>
      <c r="I366" s="11"/>
    </row>
    <row r="367" spans="1:9">
      <c r="A367" s="25">
        <v>341</v>
      </c>
      <c r="B367" s="65" t="s">
        <v>2727</v>
      </c>
      <c r="C367" s="14" t="s">
        <v>1169</v>
      </c>
      <c r="D367" s="65" t="s">
        <v>2212</v>
      </c>
      <c r="E367" s="12" t="s">
        <v>1017</v>
      </c>
      <c r="F367" s="134" t="s">
        <v>882</v>
      </c>
      <c r="G367" s="130" t="s">
        <v>1170</v>
      </c>
      <c r="H367" s="17">
        <f t="shared" si="19"/>
        <v>1447.8</v>
      </c>
      <c r="I367" s="11"/>
    </row>
    <row r="368" spans="1:9" ht="51">
      <c r="A368" s="25">
        <v>342</v>
      </c>
      <c r="B368" s="65" t="s">
        <v>2728</v>
      </c>
      <c r="C368" s="14" t="s">
        <v>1171</v>
      </c>
      <c r="D368" s="65" t="s">
        <v>2218</v>
      </c>
      <c r="E368" s="12" t="s">
        <v>1017</v>
      </c>
      <c r="F368" s="134" t="s">
        <v>839</v>
      </c>
      <c r="G368" s="130" t="s">
        <v>1172</v>
      </c>
      <c r="H368" s="17">
        <f t="shared" si="19"/>
        <v>3903.75</v>
      </c>
      <c r="I368" s="11"/>
    </row>
    <row r="369" spans="1:9" ht="51">
      <c r="A369" s="25">
        <v>343</v>
      </c>
      <c r="B369" s="65" t="s">
        <v>2729</v>
      </c>
      <c r="C369" s="14" t="s">
        <v>1173</v>
      </c>
      <c r="D369" s="65" t="s">
        <v>2218</v>
      </c>
      <c r="E369" s="12" t="s">
        <v>1017</v>
      </c>
      <c r="F369" s="134">
        <f>2810+190</f>
        <v>3000</v>
      </c>
      <c r="G369" s="130" t="s">
        <v>1174</v>
      </c>
      <c r="H369" s="17">
        <f t="shared" si="19"/>
        <v>41910</v>
      </c>
      <c r="I369" s="11"/>
    </row>
    <row r="370" spans="1:9" ht="38.25">
      <c r="A370" s="25">
        <v>344</v>
      </c>
      <c r="B370" s="65" t="s">
        <v>2730</v>
      </c>
      <c r="C370" s="14" t="s">
        <v>1175</v>
      </c>
      <c r="D370" s="65" t="s">
        <v>2218</v>
      </c>
      <c r="E370" s="12" t="s">
        <v>1017</v>
      </c>
      <c r="F370" s="134" t="s">
        <v>1176</v>
      </c>
      <c r="G370" s="130" t="s">
        <v>1177</v>
      </c>
      <c r="H370" s="17">
        <f t="shared" si="19"/>
        <v>3103.52</v>
      </c>
      <c r="I370" s="11"/>
    </row>
    <row r="371" spans="1:9" ht="38.25">
      <c r="A371" s="25">
        <v>345</v>
      </c>
      <c r="B371" s="65" t="s">
        <v>2731</v>
      </c>
      <c r="C371" s="14" t="s">
        <v>1178</v>
      </c>
      <c r="D371" s="65" t="s">
        <v>2218</v>
      </c>
      <c r="E371" s="12" t="s">
        <v>1017</v>
      </c>
      <c r="F371" s="134" t="s">
        <v>854</v>
      </c>
      <c r="G371" s="130" t="s">
        <v>1179</v>
      </c>
      <c r="H371" s="17">
        <f t="shared" si="19"/>
        <v>2109.9899999999998</v>
      </c>
      <c r="I371" s="11"/>
    </row>
    <row r="372" spans="1:9" ht="63.75">
      <c r="A372" s="25">
        <v>346</v>
      </c>
      <c r="B372" s="65" t="s">
        <v>2732</v>
      </c>
      <c r="C372" s="14" t="s">
        <v>2377</v>
      </c>
      <c r="D372" s="65" t="s">
        <v>2218</v>
      </c>
      <c r="E372" s="12" t="s">
        <v>1017</v>
      </c>
      <c r="F372" s="134">
        <f>2697+303</f>
        <v>3000</v>
      </c>
      <c r="G372" s="130" t="s">
        <v>1180</v>
      </c>
      <c r="H372" s="17">
        <f t="shared" si="19"/>
        <v>43350</v>
      </c>
      <c r="I372" s="11"/>
    </row>
    <row r="373" spans="1:9" ht="63.75">
      <c r="A373" s="25">
        <v>347</v>
      </c>
      <c r="B373" s="65" t="s">
        <v>2733</v>
      </c>
      <c r="C373" s="14" t="s">
        <v>2378</v>
      </c>
      <c r="D373" s="65" t="s">
        <v>2219</v>
      </c>
      <c r="E373" s="12" t="s">
        <v>1063</v>
      </c>
      <c r="F373" s="134" t="s">
        <v>1181</v>
      </c>
      <c r="G373" s="130" t="s">
        <v>1182</v>
      </c>
      <c r="H373" s="17">
        <f t="shared" si="19"/>
        <v>28621.199999999997</v>
      </c>
      <c r="I373" s="11"/>
    </row>
    <row r="374" spans="1:9" ht="51">
      <c r="A374" s="25">
        <v>348</v>
      </c>
      <c r="B374" s="65" t="s">
        <v>2734</v>
      </c>
      <c r="C374" s="14" t="s">
        <v>1183</v>
      </c>
      <c r="D374" s="65" t="s">
        <v>2219</v>
      </c>
      <c r="E374" s="12" t="s">
        <v>1063</v>
      </c>
      <c r="F374" s="134" t="s">
        <v>957</v>
      </c>
      <c r="G374" s="130" t="s">
        <v>1184</v>
      </c>
      <c r="H374" s="17">
        <f t="shared" si="19"/>
        <v>21180.5</v>
      </c>
      <c r="I374" s="11"/>
    </row>
    <row r="375" spans="1:9" ht="63.75">
      <c r="A375" s="25">
        <v>349</v>
      </c>
      <c r="B375" s="65" t="s">
        <v>2735</v>
      </c>
      <c r="C375" s="14" t="s">
        <v>2379</v>
      </c>
      <c r="D375" s="65" t="s">
        <v>2219</v>
      </c>
      <c r="E375" s="12" t="s">
        <v>1063</v>
      </c>
      <c r="F375" s="134" t="s">
        <v>1026</v>
      </c>
      <c r="G375" s="130" t="s">
        <v>1185</v>
      </c>
      <c r="H375" s="17">
        <f t="shared" si="19"/>
        <v>62.92</v>
      </c>
      <c r="I375" s="11"/>
    </row>
    <row r="376" spans="1:9" ht="51">
      <c r="A376" s="25">
        <v>350</v>
      </c>
      <c r="B376" s="65" t="s">
        <v>2736</v>
      </c>
      <c r="C376" s="14" t="s">
        <v>1186</v>
      </c>
      <c r="D376" s="65" t="s">
        <v>2219</v>
      </c>
      <c r="E376" s="12" t="s">
        <v>1063</v>
      </c>
      <c r="F376" s="134" t="s">
        <v>1092</v>
      </c>
      <c r="G376" s="130" t="s">
        <v>1187</v>
      </c>
      <c r="H376" s="17">
        <f t="shared" si="19"/>
        <v>910.2</v>
      </c>
      <c r="I376" s="11"/>
    </row>
    <row r="377" spans="1:9" ht="51">
      <c r="A377" s="25">
        <v>351</v>
      </c>
      <c r="B377" s="65" t="s">
        <v>2737</v>
      </c>
      <c r="C377" s="14" t="s">
        <v>2380</v>
      </c>
      <c r="D377" s="65" t="s">
        <v>2219</v>
      </c>
      <c r="E377" s="12" t="s">
        <v>1063</v>
      </c>
      <c r="F377" s="134">
        <f>2316+184</f>
        <v>2500</v>
      </c>
      <c r="G377" s="130" t="s">
        <v>1188</v>
      </c>
      <c r="H377" s="17">
        <f t="shared" si="19"/>
        <v>54025</v>
      </c>
      <c r="I377" s="11"/>
    </row>
    <row r="378" spans="1:9" ht="63.75">
      <c r="A378" s="25">
        <v>352</v>
      </c>
      <c r="B378" s="65" t="s">
        <v>2738</v>
      </c>
      <c r="C378" s="14" t="s">
        <v>2381</v>
      </c>
      <c r="D378" s="65" t="s">
        <v>2220</v>
      </c>
      <c r="E378" s="12" t="s">
        <v>1017</v>
      </c>
      <c r="F378" s="134">
        <v>19284</v>
      </c>
      <c r="G378" s="130" t="s">
        <v>1738</v>
      </c>
      <c r="H378" s="17">
        <f t="shared" si="19"/>
        <v>270361.68</v>
      </c>
      <c r="I378" s="11"/>
    </row>
    <row r="379" spans="1:9" ht="63.75">
      <c r="A379" s="25">
        <v>353</v>
      </c>
      <c r="B379" s="65" t="s">
        <v>2739</v>
      </c>
      <c r="C379" s="14" t="s">
        <v>1189</v>
      </c>
      <c r="D379" s="65" t="s">
        <v>2220</v>
      </c>
      <c r="E379" s="12" t="s">
        <v>1017</v>
      </c>
      <c r="F379" s="134" t="s">
        <v>1190</v>
      </c>
      <c r="G379" s="130" t="s">
        <v>1191</v>
      </c>
      <c r="H379" s="17">
        <f t="shared" si="19"/>
        <v>1596</v>
      </c>
      <c r="I379" s="11"/>
    </row>
    <row r="380" spans="1:9" ht="38.25">
      <c r="A380" s="25">
        <v>354</v>
      </c>
      <c r="B380" s="65" t="s">
        <v>2740</v>
      </c>
      <c r="C380" s="14" t="s">
        <v>1192</v>
      </c>
      <c r="D380" s="65" t="s">
        <v>2220</v>
      </c>
      <c r="E380" s="12" t="s">
        <v>1017</v>
      </c>
      <c r="F380" s="134" t="s">
        <v>1038</v>
      </c>
      <c r="G380" s="130" t="s">
        <v>1193</v>
      </c>
      <c r="H380" s="17">
        <f t="shared" si="19"/>
        <v>831.84</v>
      </c>
      <c r="I380" s="11"/>
    </row>
    <row r="381" spans="1:9" ht="51">
      <c r="A381" s="25">
        <v>355</v>
      </c>
      <c r="B381" s="65" t="s">
        <v>2741</v>
      </c>
      <c r="C381" s="14" t="s">
        <v>1194</v>
      </c>
      <c r="D381" s="65" t="s">
        <v>2218</v>
      </c>
      <c r="E381" s="12" t="s">
        <v>1017</v>
      </c>
      <c r="F381" s="134">
        <v>1975</v>
      </c>
      <c r="G381" s="130" t="s">
        <v>1195</v>
      </c>
      <c r="H381" s="17">
        <f t="shared" si="19"/>
        <v>121758.75</v>
      </c>
      <c r="I381" s="11"/>
    </row>
    <row r="382" spans="1:9" ht="38.25">
      <c r="A382" s="25">
        <v>356</v>
      </c>
      <c r="B382" s="65" t="s">
        <v>2742</v>
      </c>
      <c r="C382" s="14" t="s">
        <v>2382</v>
      </c>
      <c r="D382" s="65" t="s">
        <v>2218</v>
      </c>
      <c r="E382" s="12" t="s">
        <v>1017</v>
      </c>
      <c r="F382" s="134" t="s">
        <v>1196</v>
      </c>
      <c r="G382" s="130" t="s">
        <v>1197</v>
      </c>
      <c r="H382" s="17">
        <f t="shared" si="19"/>
        <v>3695.72</v>
      </c>
      <c r="I382" s="11"/>
    </row>
    <row r="383" spans="1:9" ht="38.25">
      <c r="A383" s="25">
        <v>357</v>
      </c>
      <c r="B383" s="65" t="s">
        <v>2743</v>
      </c>
      <c r="C383" s="14" t="s">
        <v>1198</v>
      </c>
      <c r="D383" s="65" t="s">
        <v>2153</v>
      </c>
      <c r="E383" s="12" t="s">
        <v>1079</v>
      </c>
      <c r="F383" s="134" t="s">
        <v>624</v>
      </c>
      <c r="G383" s="130" t="s">
        <v>1199</v>
      </c>
      <c r="H383" s="17">
        <f t="shared" si="19"/>
        <v>1559.3</v>
      </c>
      <c r="I383" s="11"/>
    </row>
    <row r="384" spans="1:9" ht="63.75">
      <c r="A384" s="25">
        <v>358</v>
      </c>
      <c r="B384" s="65" t="s">
        <v>2744</v>
      </c>
      <c r="C384" s="14" t="s">
        <v>2383</v>
      </c>
      <c r="D384" s="65" t="s">
        <v>2153</v>
      </c>
      <c r="E384" s="12" t="s">
        <v>1079</v>
      </c>
      <c r="F384" s="134" t="s">
        <v>1200</v>
      </c>
      <c r="G384" s="130" t="s">
        <v>1201</v>
      </c>
      <c r="H384" s="17">
        <f t="shared" si="19"/>
        <v>8177</v>
      </c>
      <c r="I384" s="11"/>
    </row>
    <row r="385" spans="1:9" ht="63.75">
      <c r="A385" s="25">
        <v>359</v>
      </c>
      <c r="B385" s="65" t="s">
        <v>2745</v>
      </c>
      <c r="C385" s="14" t="s">
        <v>1202</v>
      </c>
      <c r="D385" s="65" t="s">
        <v>2153</v>
      </c>
      <c r="E385" s="12" t="s">
        <v>1079</v>
      </c>
      <c r="F385" s="134" t="s">
        <v>1059</v>
      </c>
      <c r="G385" s="130" t="s">
        <v>1203</v>
      </c>
      <c r="H385" s="17">
        <f t="shared" si="19"/>
        <v>2337.44</v>
      </c>
      <c r="I385" s="11"/>
    </row>
    <row r="386" spans="1:9" ht="76.5">
      <c r="A386" s="25">
        <v>360</v>
      </c>
      <c r="B386" s="65" t="s">
        <v>2746</v>
      </c>
      <c r="C386" s="14" t="s">
        <v>1204</v>
      </c>
      <c r="D386" s="65" t="s">
        <v>2153</v>
      </c>
      <c r="E386" s="12" t="s">
        <v>1079</v>
      </c>
      <c r="F386" s="134" t="s">
        <v>624</v>
      </c>
      <c r="G386" s="130" t="s">
        <v>1205</v>
      </c>
      <c r="H386" s="17">
        <f t="shared" si="19"/>
        <v>9360.76</v>
      </c>
      <c r="I386" s="11"/>
    </row>
    <row r="387" spans="1:9" ht="63.75">
      <c r="A387" s="25">
        <v>361</v>
      </c>
      <c r="B387" s="65" t="s">
        <v>2747</v>
      </c>
      <c r="C387" s="14" t="s">
        <v>2384</v>
      </c>
      <c r="D387" s="65" t="s">
        <v>2140</v>
      </c>
      <c r="E387" s="12" t="s">
        <v>1079</v>
      </c>
      <c r="F387" s="134" t="s">
        <v>1104</v>
      </c>
      <c r="G387" s="130" t="s">
        <v>1206</v>
      </c>
      <c r="H387" s="17">
        <f t="shared" si="19"/>
        <v>8500</v>
      </c>
      <c r="I387" s="11"/>
    </row>
    <row r="388" spans="1:9" ht="25.5">
      <c r="A388" s="25">
        <v>362</v>
      </c>
      <c r="B388" s="65" t="s">
        <v>2748</v>
      </c>
      <c r="C388" s="14" t="s">
        <v>2385</v>
      </c>
      <c r="D388" s="65" t="s">
        <v>2153</v>
      </c>
      <c r="E388" s="12" t="s">
        <v>1079</v>
      </c>
      <c r="F388" s="134" t="s">
        <v>1207</v>
      </c>
      <c r="G388" s="130" t="s">
        <v>1208</v>
      </c>
      <c r="H388" s="17">
        <f t="shared" si="19"/>
        <v>56243.6</v>
      </c>
      <c r="I388" s="11"/>
    </row>
    <row r="389" spans="1:9" ht="25.5">
      <c r="A389" s="25">
        <v>363</v>
      </c>
      <c r="B389" s="65" t="s">
        <v>2749</v>
      </c>
      <c r="C389" s="14" t="s">
        <v>1209</v>
      </c>
      <c r="D389" s="65" t="s">
        <v>2135</v>
      </c>
      <c r="E389" s="12" t="s">
        <v>1079</v>
      </c>
      <c r="F389" s="134" t="s">
        <v>1210</v>
      </c>
      <c r="G389" s="130" t="s">
        <v>1211</v>
      </c>
      <c r="H389" s="17">
        <f t="shared" si="19"/>
        <v>1530</v>
      </c>
      <c r="I389" s="11"/>
    </row>
    <row r="390" spans="1:9">
      <c r="A390" s="25"/>
      <c r="B390" s="15"/>
      <c r="C390" s="16" t="s">
        <v>2002</v>
      </c>
      <c r="D390" s="15"/>
      <c r="E390" s="15"/>
      <c r="F390" s="140"/>
      <c r="G390" s="130"/>
      <c r="H390" s="18">
        <f>SUM(H219:H389)</f>
        <v>13017557.010000004</v>
      </c>
      <c r="I390" s="18">
        <f>H390</f>
        <v>13017557.010000004</v>
      </c>
    </row>
    <row r="391" spans="1:9">
      <c r="A391" s="25"/>
      <c r="B391" s="15"/>
      <c r="C391" s="16"/>
      <c r="D391" s="15"/>
      <c r="E391" s="15"/>
      <c r="F391" s="140"/>
      <c r="G391" s="130"/>
      <c r="H391" s="11"/>
      <c r="I391" s="18"/>
    </row>
    <row r="392" spans="1:9">
      <c r="A392" s="25"/>
      <c r="B392" s="15"/>
      <c r="C392" s="16" t="s">
        <v>2027</v>
      </c>
      <c r="D392" s="15"/>
      <c r="E392" s="15"/>
      <c r="F392" s="140"/>
      <c r="G392" s="130"/>
      <c r="H392" s="11"/>
      <c r="I392" s="11"/>
    </row>
    <row r="393" spans="1:9" ht="25.5">
      <c r="A393" s="25">
        <v>364</v>
      </c>
      <c r="B393" s="65" t="s">
        <v>2750</v>
      </c>
      <c r="C393" s="14" t="s">
        <v>1212</v>
      </c>
      <c r="D393" s="65" t="s">
        <v>2152</v>
      </c>
      <c r="E393" s="12" t="s">
        <v>1017</v>
      </c>
      <c r="F393" s="134" t="s">
        <v>1213</v>
      </c>
      <c r="G393" s="130" t="s">
        <v>1214</v>
      </c>
      <c r="H393" s="17">
        <f t="shared" ref="H393:H401" si="20">F393*G393</f>
        <v>36000</v>
      </c>
      <c r="I393" s="11"/>
    </row>
    <row r="394" spans="1:9">
      <c r="A394" s="25">
        <v>365</v>
      </c>
      <c r="B394" s="65" t="s">
        <v>2751</v>
      </c>
      <c r="C394" s="14" t="s">
        <v>1215</v>
      </c>
      <c r="D394" s="65" t="s">
        <v>2152</v>
      </c>
      <c r="E394" s="12" t="s">
        <v>1017</v>
      </c>
      <c r="F394" s="134" t="s">
        <v>1216</v>
      </c>
      <c r="G394" s="130" t="s">
        <v>1217</v>
      </c>
      <c r="H394" s="17">
        <f t="shared" si="20"/>
        <v>102000</v>
      </c>
      <c r="I394" s="11"/>
    </row>
    <row r="395" spans="1:9" ht="38.25">
      <c r="A395" s="25">
        <v>366</v>
      </c>
      <c r="B395" s="65" t="s">
        <v>2752</v>
      </c>
      <c r="C395" s="14" t="s">
        <v>1218</v>
      </c>
      <c r="D395" s="65" t="s">
        <v>2140</v>
      </c>
      <c r="E395" s="12" t="s">
        <v>1079</v>
      </c>
      <c r="F395" s="134" t="s">
        <v>1219</v>
      </c>
      <c r="G395" s="130" t="s">
        <v>1220</v>
      </c>
      <c r="H395" s="17">
        <f t="shared" si="20"/>
        <v>89700</v>
      </c>
      <c r="I395" s="11"/>
    </row>
    <row r="396" spans="1:9">
      <c r="A396" s="25">
        <v>367</v>
      </c>
      <c r="B396" s="65" t="s">
        <v>2753</v>
      </c>
      <c r="C396" s="15" t="s">
        <v>1221</v>
      </c>
      <c r="D396" s="65" t="s">
        <v>2140</v>
      </c>
      <c r="E396" s="12" t="s">
        <v>1079</v>
      </c>
      <c r="F396" s="134" t="s">
        <v>1222</v>
      </c>
      <c r="G396" s="130" t="s">
        <v>434</v>
      </c>
      <c r="H396" s="17">
        <f t="shared" si="20"/>
        <v>1020</v>
      </c>
      <c r="I396" s="11"/>
    </row>
    <row r="397" spans="1:9" ht="25.5">
      <c r="A397" s="25">
        <v>368</v>
      </c>
      <c r="B397" s="65" t="s">
        <v>2754</v>
      </c>
      <c r="C397" s="14" t="s">
        <v>1223</v>
      </c>
      <c r="D397" s="65" t="s">
        <v>2140</v>
      </c>
      <c r="E397" s="12" t="s">
        <v>1079</v>
      </c>
      <c r="F397" s="134" t="s">
        <v>1038</v>
      </c>
      <c r="G397" s="130" t="s">
        <v>1224</v>
      </c>
      <c r="H397" s="17">
        <f t="shared" si="20"/>
        <v>16000</v>
      </c>
      <c r="I397" s="11"/>
    </row>
    <row r="398" spans="1:9" ht="25.5">
      <c r="A398" s="25">
        <v>369</v>
      </c>
      <c r="B398" s="65" t="s">
        <v>2755</v>
      </c>
      <c r="C398" s="14" t="s">
        <v>1225</v>
      </c>
      <c r="D398" s="65" t="s">
        <v>2140</v>
      </c>
      <c r="E398" s="12" t="s">
        <v>1079</v>
      </c>
      <c r="F398" s="134" t="s">
        <v>1043</v>
      </c>
      <c r="G398" s="130" t="s">
        <v>1089</v>
      </c>
      <c r="H398" s="17">
        <f t="shared" si="20"/>
        <v>7000</v>
      </c>
      <c r="I398" s="11"/>
    </row>
    <row r="399" spans="1:9" ht="25.5">
      <c r="A399" s="25">
        <v>370</v>
      </c>
      <c r="B399" s="65" t="s">
        <v>2756</v>
      </c>
      <c r="C399" s="14" t="s">
        <v>1226</v>
      </c>
      <c r="D399" s="65" t="s">
        <v>2141</v>
      </c>
      <c r="E399" s="12" t="s">
        <v>1079</v>
      </c>
      <c r="F399" s="134" t="s">
        <v>1227</v>
      </c>
      <c r="G399" s="130" t="s">
        <v>1228</v>
      </c>
      <c r="H399" s="17">
        <f t="shared" si="20"/>
        <v>157200</v>
      </c>
      <c r="I399" s="11"/>
    </row>
    <row r="400" spans="1:9" ht="25.5">
      <c r="A400" s="25">
        <v>371</v>
      </c>
      <c r="B400" s="65" t="s">
        <v>2757</v>
      </c>
      <c r="C400" s="14" t="s">
        <v>1229</v>
      </c>
      <c r="D400" s="65" t="s">
        <v>2141</v>
      </c>
      <c r="E400" s="12" t="s">
        <v>1079</v>
      </c>
      <c r="F400" s="134" t="s">
        <v>1213</v>
      </c>
      <c r="G400" s="130" t="s">
        <v>1076</v>
      </c>
      <c r="H400" s="17">
        <f t="shared" si="20"/>
        <v>32800</v>
      </c>
      <c r="I400" s="11"/>
    </row>
    <row r="401" spans="1:9" ht="25.5">
      <c r="A401" s="25">
        <v>372</v>
      </c>
      <c r="B401" s="65" t="s">
        <v>2758</v>
      </c>
      <c r="C401" s="14" t="s">
        <v>1230</v>
      </c>
      <c r="D401" s="65" t="s">
        <v>2141</v>
      </c>
      <c r="E401" s="12" t="s">
        <v>1079</v>
      </c>
      <c r="F401" s="134" t="s">
        <v>1092</v>
      </c>
      <c r="G401" s="130" t="s">
        <v>1231</v>
      </c>
      <c r="H401" s="17">
        <f t="shared" si="20"/>
        <v>16800</v>
      </c>
      <c r="I401" s="11"/>
    </row>
    <row r="402" spans="1:9">
      <c r="A402" s="25"/>
      <c r="B402" s="15"/>
      <c r="C402" s="16" t="s">
        <v>2006</v>
      </c>
      <c r="D402" s="15"/>
      <c r="E402" s="15"/>
      <c r="F402" s="140"/>
      <c r="G402" s="130"/>
      <c r="H402" s="18">
        <f>SUM(H393:H401)</f>
        <v>458520</v>
      </c>
      <c r="I402" s="18">
        <f>H402</f>
        <v>458520</v>
      </c>
    </row>
    <row r="403" spans="1:9">
      <c r="A403" s="25"/>
      <c r="B403" s="15"/>
      <c r="C403" s="16"/>
      <c r="D403" s="15"/>
      <c r="E403" s="15"/>
      <c r="F403" s="140"/>
      <c r="G403" s="130"/>
      <c r="H403" s="18"/>
      <c r="I403" s="18"/>
    </row>
    <row r="404" spans="1:9">
      <c r="A404" s="25"/>
      <c r="B404" s="15"/>
      <c r="C404" s="16"/>
      <c r="D404" s="15"/>
      <c r="E404" s="15"/>
      <c r="F404" s="140"/>
      <c r="G404" s="130"/>
      <c r="H404" s="11"/>
      <c r="I404" s="18"/>
    </row>
    <row r="405" spans="1:9">
      <c r="A405" s="25"/>
      <c r="B405" s="15"/>
      <c r="C405" s="16" t="s">
        <v>2007</v>
      </c>
      <c r="D405" s="15"/>
      <c r="E405" s="15"/>
      <c r="F405" s="140"/>
      <c r="G405" s="130"/>
      <c r="H405" s="11"/>
      <c r="I405" s="11"/>
    </row>
    <row r="406" spans="1:9">
      <c r="A406" s="25">
        <v>373</v>
      </c>
      <c r="B406" s="65" t="s">
        <v>2759</v>
      </c>
      <c r="C406" s="14" t="s">
        <v>1232</v>
      </c>
      <c r="D406" s="12" t="s">
        <v>1233</v>
      </c>
      <c r="E406" s="12" t="s">
        <v>1021</v>
      </c>
      <c r="F406" s="134">
        <v>5000</v>
      </c>
      <c r="G406" s="130" t="s">
        <v>1235</v>
      </c>
      <c r="H406" s="17">
        <f t="shared" ref="H406:H419" si="21">F406*G406</f>
        <v>38050</v>
      </c>
      <c r="I406" s="11"/>
    </row>
    <row r="407" spans="1:9" ht="25.5">
      <c r="A407" s="25">
        <v>374</v>
      </c>
      <c r="B407" s="65" t="s">
        <v>2760</v>
      </c>
      <c r="C407" s="14" t="s">
        <v>2325</v>
      </c>
      <c r="D407" s="12" t="s">
        <v>1236</v>
      </c>
      <c r="E407" s="12" t="s">
        <v>1021</v>
      </c>
      <c r="F407" s="134">
        <v>10000</v>
      </c>
      <c r="G407" s="130" t="s">
        <v>1238</v>
      </c>
      <c r="H407" s="17">
        <f t="shared" si="21"/>
        <v>136000</v>
      </c>
      <c r="I407" s="11"/>
    </row>
    <row r="408" spans="1:9">
      <c r="A408" s="25">
        <v>375</v>
      </c>
      <c r="B408" s="65" t="s">
        <v>2761</v>
      </c>
      <c r="C408" s="15" t="s">
        <v>1239</v>
      </c>
      <c r="D408" s="65" t="s">
        <v>2089</v>
      </c>
      <c r="E408" s="12" t="s">
        <v>1063</v>
      </c>
      <c r="F408" s="134" t="s">
        <v>1240</v>
      </c>
      <c r="G408" s="130" t="s">
        <v>1241</v>
      </c>
      <c r="H408" s="17">
        <f t="shared" si="21"/>
        <v>16590</v>
      </c>
      <c r="I408" s="11"/>
    </row>
    <row r="409" spans="1:9">
      <c r="A409" s="25">
        <v>376</v>
      </c>
      <c r="B409" s="65" t="s">
        <v>2762</v>
      </c>
      <c r="C409" s="14" t="s">
        <v>1242</v>
      </c>
      <c r="D409" s="65" t="s">
        <v>2089</v>
      </c>
      <c r="E409" s="12" t="s">
        <v>1021</v>
      </c>
      <c r="F409" s="134" t="s">
        <v>1234</v>
      </c>
      <c r="G409" s="130" t="s">
        <v>1243</v>
      </c>
      <c r="H409" s="17">
        <f t="shared" si="21"/>
        <v>44200</v>
      </c>
      <c r="I409" s="11"/>
    </row>
    <row r="410" spans="1:9" ht="25.5">
      <c r="A410" s="25">
        <v>377</v>
      </c>
      <c r="B410" s="65" t="s">
        <v>2763</v>
      </c>
      <c r="C410" s="14" t="s">
        <v>1244</v>
      </c>
      <c r="D410" s="12" t="s">
        <v>1245</v>
      </c>
      <c r="E410" s="12" t="s">
        <v>1021</v>
      </c>
      <c r="F410" s="134" t="s">
        <v>1246</v>
      </c>
      <c r="G410" s="130" t="s">
        <v>1247</v>
      </c>
      <c r="H410" s="17">
        <f t="shared" si="21"/>
        <v>246200</v>
      </c>
      <c r="I410" s="11"/>
    </row>
    <row r="411" spans="1:9">
      <c r="A411" s="25">
        <v>378</v>
      </c>
      <c r="B411" s="65" t="s">
        <v>2764</v>
      </c>
      <c r="C411" s="15" t="s">
        <v>1248</v>
      </c>
      <c r="D411" s="12" t="s">
        <v>1249</v>
      </c>
      <c r="E411" s="12" t="s">
        <v>1021</v>
      </c>
      <c r="F411" s="134" t="s">
        <v>1246</v>
      </c>
      <c r="G411" s="130" t="s">
        <v>1250</v>
      </c>
      <c r="H411" s="17">
        <f t="shared" si="21"/>
        <v>18800</v>
      </c>
      <c r="I411" s="11"/>
    </row>
    <row r="412" spans="1:9">
      <c r="A412" s="25">
        <v>379</v>
      </c>
      <c r="B412" s="65" t="s">
        <v>2765</v>
      </c>
      <c r="C412" s="15" t="s">
        <v>1251</v>
      </c>
      <c r="D412" s="12" t="s">
        <v>1052</v>
      </c>
      <c r="E412" s="12" t="s">
        <v>1021</v>
      </c>
      <c r="F412" s="134">
        <f>14537+463</f>
        <v>15000</v>
      </c>
      <c r="G412" s="130" t="s">
        <v>1252</v>
      </c>
      <c r="H412" s="17">
        <f t="shared" si="21"/>
        <v>30149.999999999996</v>
      </c>
      <c r="I412" s="11"/>
    </row>
    <row r="413" spans="1:9">
      <c r="A413" s="25">
        <v>380</v>
      </c>
      <c r="B413" s="65" t="s">
        <v>2766</v>
      </c>
      <c r="C413" s="15" t="s">
        <v>1253</v>
      </c>
      <c r="D413" s="65" t="s">
        <v>2104</v>
      </c>
      <c r="E413" s="12" t="s">
        <v>1017</v>
      </c>
      <c r="F413" s="134" t="s">
        <v>1246</v>
      </c>
      <c r="G413" s="130" t="s">
        <v>1254</v>
      </c>
      <c r="H413" s="17">
        <f t="shared" si="21"/>
        <v>33000</v>
      </c>
      <c r="I413" s="11"/>
    </row>
    <row r="414" spans="1:9" ht="25.5">
      <c r="A414" s="25">
        <v>381</v>
      </c>
      <c r="B414" s="65" t="s">
        <v>2767</v>
      </c>
      <c r="C414" s="14" t="s">
        <v>1255</v>
      </c>
      <c r="D414" s="65" t="s">
        <v>2064</v>
      </c>
      <c r="E414" s="12" t="s">
        <v>1017</v>
      </c>
      <c r="F414" s="134" t="s">
        <v>1246</v>
      </c>
      <c r="G414" s="130" t="s">
        <v>1039</v>
      </c>
      <c r="H414" s="17">
        <f t="shared" si="21"/>
        <v>92000</v>
      </c>
      <c r="I414" s="11"/>
    </row>
    <row r="415" spans="1:9" ht="51">
      <c r="A415" s="25">
        <v>382</v>
      </c>
      <c r="B415" s="65" t="s">
        <v>2768</v>
      </c>
      <c r="C415" s="14" t="s">
        <v>2015</v>
      </c>
      <c r="D415" s="65" t="s">
        <v>2016</v>
      </c>
      <c r="E415" s="65" t="s">
        <v>1021</v>
      </c>
      <c r="F415" s="134">
        <f>4785+215</f>
        <v>5000</v>
      </c>
      <c r="G415" s="131">
        <v>5.8</v>
      </c>
      <c r="H415" s="68">
        <f>F415*G415</f>
        <v>29000</v>
      </c>
      <c r="I415" s="67"/>
    </row>
    <row r="416" spans="1:9" ht="25.5">
      <c r="A416" s="25">
        <v>383</v>
      </c>
      <c r="B416" s="65" t="s">
        <v>2769</v>
      </c>
      <c r="C416" s="14" t="s">
        <v>2017</v>
      </c>
      <c r="D416" s="65" t="s">
        <v>2018</v>
      </c>
      <c r="E416" s="65" t="s">
        <v>1021</v>
      </c>
      <c r="F416" s="134">
        <f>2235+265</f>
        <v>2500</v>
      </c>
      <c r="G416" s="131">
        <v>5.2</v>
      </c>
      <c r="H416" s="68">
        <f>F416*G416</f>
        <v>13000</v>
      </c>
      <c r="I416" s="67"/>
    </row>
    <row r="417" spans="1:9" ht="25.5">
      <c r="A417" s="25">
        <v>384</v>
      </c>
      <c r="B417" s="65" t="s">
        <v>2770</v>
      </c>
      <c r="C417" s="14" t="s">
        <v>2019</v>
      </c>
      <c r="D417" s="65" t="s">
        <v>2063</v>
      </c>
      <c r="E417" s="65" t="s">
        <v>1021</v>
      </c>
      <c r="F417" s="134">
        <f>4484+16</f>
        <v>4500</v>
      </c>
      <c r="G417" s="131">
        <v>1.2</v>
      </c>
      <c r="H417" s="68">
        <f>F417*G417</f>
        <v>5400</v>
      </c>
      <c r="I417" s="67"/>
    </row>
    <row r="418" spans="1:9" ht="25.5">
      <c r="A418" s="25">
        <v>385</v>
      </c>
      <c r="B418" s="65" t="s">
        <v>2393</v>
      </c>
      <c r="C418" s="14" t="s">
        <v>1036</v>
      </c>
      <c r="D418" s="65" t="s">
        <v>2070</v>
      </c>
      <c r="E418" s="12" t="s">
        <v>1021</v>
      </c>
      <c r="F418" s="134">
        <f>4175+825</f>
        <v>5000</v>
      </c>
      <c r="G418" s="130">
        <v>26.4</v>
      </c>
      <c r="H418" s="17">
        <f t="shared" si="21"/>
        <v>132000</v>
      </c>
      <c r="I418" s="11"/>
    </row>
    <row r="419" spans="1:9" ht="25.5">
      <c r="A419" s="25">
        <v>386</v>
      </c>
      <c r="B419" s="65" t="s">
        <v>2397</v>
      </c>
      <c r="C419" s="14" t="s">
        <v>1047</v>
      </c>
      <c r="D419" s="65" t="s">
        <v>2073</v>
      </c>
      <c r="E419" s="12" t="s">
        <v>1048</v>
      </c>
      <c r="F419" s="134">
        <v>73000</v>
      </c>
      <c r="G419" s="130" t="s">
        <v>1049</v>
      </c>
      <c r="H419" s="17">
        <f t="shared" si="21"/>
        <v>29200</v>
      </c>
      <c r="I419" s="11"/>
    </row>
    <row r="420" spans="1:9">
      <c r="A420" s="25"/>
      <c r="B420" s="15"/>
      <c r="C420" s="16" t="s">
        <v>2008</v>
      </c>
      <c r="D420" s="15"/>
      <c r="E420" s="15"/>
      <c r="F420" s="140"/>
      <c r="G420" s="130"/>
      <c r="H420" s="18">
        <f>SUM(H406:H419)</f>
        <v>863590</v>
      </c>
      <c r="I420" s="18">
        <f>H420</f>
        <v>863590</v>
      </c>
    </row>
    <row r="421" spans="1:9">
      <c r="A421" s="25"/>
      <c r="B421" s="15"/>
      <c r="C421" s="16"/>
      <c r="D421" s="15"/>
      <c r="E421" s="15"/>
      <c r="F421" s="140"/>
      <c r="G421" s="130"/>
      <c r="H421" s="18"/>
      <c r="I421" s="18"/>
    </row>
    <row r="422" spans="1:9">
      <c r="A422" s="25"/>
      <c r="B422" s="15"/>
      <c r="C422" s="16"/>
      <c r="D422" s="15"/>
      <c r="E422" s="15"/>
      <c r="F422" s="140"/>
      <c r="G422" s="130"/>
      <c r="H422" s="18"/>
      <c r="I422" s="18"/>
    </row>
    <row r="423" spans="1:9">
      <c r="A423" s="25"/>
      <c r="B423" s="15"/>
      <c r="C423" s="16" t="s">
        <v>2009</v>
      </c>
      <c r="D423" s="15"/>
      <c r="E423" s="15"/>
      <c r="F423" s="140"/>
      <c r="G423" s="130"/>
      <c r="H423" s="18"/>
      <c r="I423" s="18"/>
    </row>
    <row r="424" spans="1:9" ht="25.5">
      <c r="A424" s="25">
        <v>387</v>
      </c>
      <c r="B424" s="65" t="s">
        <v>2771</v>
      </c>
      <c r="C424" s="14" t="s">
        <v>1284</v>
      </c>
      <c r="D424" s="12" t="s">
        <v>1285</v>
      </c>
      <c r="E424" s="12" t="s">
        <v>1021</v>
      </c>
      <c r="F424" s="134" t="s">
        <v>1234</v>
      </c>
      <c r="G424" s="130" t="s">
        <v>1286</v>
      </c>
      <c r="H424" s="17">
        <f t="shared" ref="H424:H478" si="22">F424*G424</f>
        <v>16660</v>
      </c>
      <c r="I424" s="11"/>
    </row>
    <row r="425" spans="1:9">
      <c r="A425" s="25">
        <v>388</v>
      </c>
      <c r="B425" s="65" t="s">
        <v>2772</v>
      </c>
      <c r="C425" s="14" t="s">
        <v>1287</v>
      </c>
      <c r="D425" s="12" t="s">
        <v>1288</v>
      </c>
      <c r="E425" s="12" t="s">
        <v>1021</v>
      </c>
      <c r="F425" s="134" t="s">
        <v>1237</v>
      </c>
      <c r="G425" s="130" t="s">
        <v>1289</v>
      </c>
      <c r="H425" s="17">
        <f t="shared" si="22"/>
        <v>90080</v>
      </c>
      <c r="I425" s="11"/>
    </row>
    <row r="426" spans="1:9" ht="25.5">
      <c r="A426" s="25">
        <v>389</v>
      </c>
      <c r="B426" s="65" t="s">
        <v>2773</v>
      </c>
      <c r="C426" s="14" t="s">
        <v>1290</v>
      </c>
      <c r="D426" s="12" t="s">
        <v>1291</v>
      </c>
      <c r="E426" s="12" t="s">
        <v>1021</v>
      </c>
      <c r="F426" s="134" t="s">
        <v>1270</v>
      </c>
      <c r="G426" s="130" t="s">
        <v>1292</v>
      </c>
      <c r="H426" s="17">
        <f t="shared" si="22"/>
        <v>26100</v>
      </c>
      <c r="I426" s="11"/>
    </row>
    <row r="427" spans="1:9" ht="25.5">
      <c r="A427" s="25">
        <v>390</v>
      </c>
      <c r="B427" s="65" t="s">
        <v>2774</v>
      </c>
      <c r="C427" s="14" t="s">
        <v>1293</v>
      </c>
      <c r="D427" s="12" t="s">
        <v>1294</v>
      </c>
      <c r="E427" s="12" t="s">
        <v>1021</v>
      </c>
      <c r="F427" s="134">
        <f>800+200</f>
        <v>1000</v>
      </c>
      <c r="G427" s="130" t="s">
        <v>1295</v>
      </c>
      <c r="H427" s="17">
        <f t="shared" si="22"/>
        <v>75200</v>
      </c>
      <c r="I427" s="11"/>
    </row>
    <row r="428" spans="1:9" ht="38.25">
      <c r="A428" s="25">
        <v>391</v>
      </c>
      <c r="B428" s="65" t="s">
        <v>2775</v>
      </c>
      <c r="C428" s="14" t="s">
        <v>1296</v>
      </c>
      <c r="D428" s="12" t="s">
        <v>1294</v>
      </c>
      <c r="E428" s="12" t="s">
        <v>1021</v>
      </c>
      <c r="F428" s="134" t="s">
        <v>1297</v>
      </c>
      <c r="G428" s="130" t="s">
        <v>1295</v>
      </c>
      <c r="H428" s="17">
        <f t="shared" si="22"/>
        <v>300800</v>
      </c>
      <c r="I428" s="11"/>
    </row>
    <row r="429" spans="1:9" ht="38.25">
      <c r="A429" s="25">
        <v>392</v>
      </c>
      <c r="B429" s="65" t="s">
        <v>2776</v>
      </c>
      <c r="C429" s="14" t="s">
        <v>2326</v>
      </c>
      <c r="D429" s="12" t="s">
        <v>1298</v>
      </c>
      <c r="E429" s="12" t="s">
        <v>1021</v>
      </c>
      <c r="F429" s="134" t="s">
        <v>1299</v>
      </c>
      <c r="G429" s="130" t="s">
        <v>1300</v>
      </c>
      <c r="H429" s="17">
        <f t="shared" si="22"/>
        <v>98160</v>
      </c>
      <c r="I429" s="11"/>
    </row>
    <row r="430" spans="1:9" ht="38.25">
      <c r="A430" s="25">
        <v>393</v>
      </c>
      <c r="B430" s="65" t="s">
        <v>2777</v>
      </c>
      <c r="C430" s="14" t="s">
        <v>1301</v>
      </c>
      <c r="D430" s="12" t="s">
        <v>1298</v>
      </c>
      <c r="E430" s="12" t="s">
        <v>1021</v>
      </c>
      <c r="F430" s="134" t="s">
        <v>1128</v>
      </c>
      <c r="G430" s="130" t="s">
        <v>1302</v>
      </c>
      <c r="H430" s="17">
        <f t="shared" si="22"/>
        <v>181500</v>
      </c>
      <c r="I430" s="11"/>
    </row>
    <row r="431" spans="1:9" ht="38.25">
      <c r="A431" s="25">
        <v>394</v>
      </c>
      <c r="B431" s="65" t="s">
        <v>2778</v>
      </c>
      <c r="C431" s="14" t="s">
        <v>1303</v>
      </c>
      <c r="D431" s="12" t="s">
        <v>1304</v>
      </c>
      <c r="E431" s="12" t="s">
        <v>1021</v>
      </c>
      <c r="F431" s="134" t="s">
        <v>1305</v>
      </c>
      <c r="G431" s="130" t="s">
        <v>1306</v>
      </c>
      <c r="H431" s="17">
        <f t="shared" si="22"/>
        <v>42900</v>
      </c>
      <c r="I431" s="11"/>
    </row>
    <row r="432" spans="1:9" ht="25.5">
      <c r="A432" s="25">
        <v>395</v>
      </c>
      <c r="B432" s="65" t="s">
        <v>2779</v>
      </c>
      <c r="C432" s="14" t="s">
        <v>1307</v>
      </c>
      <c r="D432" s="12" t="s">
        <v>1308</v>
      </c>
      <c r="E432" s="12" t="s">
        <v>1021</v>
      </c>
      <c r="F432" s="134">
        <f>800+200</f>
        <v>1000</v>
      </c>
      <c r="G432" s="130" t="s">
        <v>1309</v>
      </c>
      <c r="H432" s="17">
        <f t="shared" si="22"/>
        <v>124300</v>
      </c>
      <c r="I432" s="11"/>
    </row>
    <row r="433" spans="1:9" ht="25.5">
      <c r="A433" s="25">
        <v>396</v>
      </c>
      <c r="B433" s="65" t="s">
        <v>2780</v>
      </c>
      <c r="C433" s="14" t="s">
        <v>1310</v>
      </c>
      <c r="D433" s="12" t="s">
        <v>1311</v>
      </c>
      <c r="E433" s="12" t="s">
        <v>1101</v>
      </c>
      <c r="F433" s="134">
        <f>(86520*1.3)+2524</f>
        <v>115000</v>
      </c>
      <c r="G433" s="130" t="s">
        <v>1312</v>
      </c>
      <c r="H433" s="17">
        <f t="shared" si="22"/>
        <v>126500.00000000001</v>
      </c>
      <c r="I433" s="11"/>
    </row>
    <row r="434" spans="1:9" ht="25.5">
      <c r="A434" s="25">
        <v>397</v>
      </c>
      <c r="B434" s="65" t="s">
        <v>2781</v>
      </c>
      <c r="C434" s="14" t="s">
        <v>1313</v>
      </c>
      <c r="D434" s="12" t="s">
        <v>1314</v>
      </c>
      <c r="E434" s="12" t="s">
        <v>1101</v>
      </c>
      <c r="F434" s="134" t="s">
        <v>1270</v>
      </c>
      <c r="G434" s="130" t="s">
        <v>1150</v>
      </c>
      <c r="H434" s="17">
        <f t="shared" si="22"/>
        <v>9000</v>
      </c>
      <c r="I434" s="11"/>
    </row>
    <row r="435" spans="1:9" ht="25.5">
      <c r="A435" s="25">
        <v>398</v>
      </c>
      <c r="B435" s="65" t="s">
        <v>2782</v>
      </c>
      <c r="C435" s="14" t="s">
        <v>1315</v>
      </c>
      <c r="D435" s="12" t="s">
        <v>1316</v>
      </c>
      <c r="E435" s="12" t="s">
        <v>1063</v>
      </c>
      <c r="F435" s="134">
        <f>8600+1400</f>
        <v>10000</v>
      </c>
      <c r="G435" s="130" t="s">
        <v>1317</v>
      </c>
      <c r="H435" s="17">
        <f t="shared" si="22"/>
        <v>67000</v>
      </c>
      <c r="I435" s="11"/>
    </row>
    <row r="436" spans="1:9" ht="51">
      <c r="A436" s="25">
        <v>399</v>
      </c>
      <c r="B436" s="65" t="s">
        <v>2783</v>
      </c>
      <c r="C436" s="14" t="s">
        <v>1318</v>
      </c>
      <c r="D436" s="12" t="s">
        <v>1319</v>
      </c>
      <c r="E436" s="12" t="s">
        <v>1063</v>
      </c>
      <c r="F436" s="134" t="s">
        <v>1075</v>
      </c>
      <c r="G436" s="130" t="s">
        <v>1320</v>
      </c>
      <c r="H436" s="17">
        <f t="shared" si="22"/>
        <v>2620</v>
      </c>
      <c r="I436" s="11"/>
    </row>
    <row r="437" spans="1:9" ht="51">
      <c r="A437" s="25">
        <v>400</v>
      </c>
      <c r="B437" s="65" t="s">
        <v>2784</v>
      </c>
      <c r="C437" s="14" t="s">
        <v>1321</v>
      </c>
      <c r="D437" s="12" t="s">
        <v>1319</v>
      </c>
      <c r="E437" s="12" t="s">
        <v>1063</v>
      </c>
      <c r="F437" s="134" t="s">
        <v>1322</v>
      </c>
      <c r="G437" s="130" t="s">
        <v>1323</v>
      </c>
      <c r="H437" s="17">
        <f t="shared" si="22"/>
        <v>4800</v>
      </c>
      <c r="I437" s="11"/>
    </row>
    <row r="438" spans="1:9" ht="51">
      <c r="A438" s="25">
        <v>401</v>
      </c>
      <c r="B438" s="65" t="s">
        <v>2785</v>
      </c>
      <c r="C438" s="14" t="s">
        <v>1324</v>
      </c>
      <c r="D438" s="12" t="s">
        <v>1319</v>
      </c>
      <c r="E438" s="12" t="s">
        <v>1063</v>
      </c>
      <c r="F438" s="134" t="s">
        <v>1266</v>
      </c>
      <c r="G438" s="130" t="s">
        <v>1325</v>
      </c>
      <c r="H438" s="17">
        <f t="shared" si="22"/>
        <v>78000</v>
      </c>
      <c r="I438" s="11"/>
    </row>
    <row r="439" spans="1:9" ht="51">
      <c r="A439" s="25">
        <v>402</v>
      </c>
      <c r="B439" s="65" t="s">
        <v>2786</v>
      </c>
      <c r="C439" s="14" t="s">
        <v>1326</v>
      </c>
      <c r="D439" s="12" t="s">
        <v>1327</v>
      </c>
      <c r="E439" s="12" t="s">
        <v>1063</v>
      </c>
      <c r="F439" s="134" t="s">
        <v>1128</v>
      </c>
      <c r="G439" s="130" t="s">
        <v>1328</v>
      </c>
      <c r="H439" s="17">
        <f t="shared" si="22"/>
        <v>50400</v>
      </c>
      <c r="I439" s="11"/>
    </row>
    <row r="440" spans="1:9" ht="51">
      <c r="A440" s="25">
        <v>403</v>
      </c>
      <c r="B440" s="65" t="s">
        <v>2787</v>
      </c>
      <c r="C440" s="14" t="s">
        <v>2327</v>
      </c>
      <c r="D440" s="12" t="s">
        <v>1327</v>
      </c>
      <c r="E440" s="12" t="s">
        <v>1063</v>
      </c>
      <c r="F440" s="134" t="s">
        <v>1305</v>
      </c>
      <c r="G440" s="130" t="s">
        <v>1329</v>
      </c>
      <c r="H440" s="17">
        <f t="shared" si="22"/>
        <v>20000</v>
      </c>
      <c r="I440" s="11"/>
    </row>
    <row r="441" spans="1:9" ht="51">
      <c r="A441" s="25">
        <v>404</v>
      </c>
      <c r="B441" s="65" t="s">
        <v>2788</v>
      </c>
      <c r="C441" s="14" t="s">
        <v>2328</v>
      </c>
      <c r="D441" s="12" t="s">
        <v>1330</v>
      </c>
      <c r="E441" s="12" t="s">
        <v>1063</v>
      </c>
      <c r="F441" s="134" t="s">
        <v>1128</v>
      </c>
      <c r="G441" s="130" t="s">
        <v>1331</v>
      </c>
      <c r="H441" s="17">
        <f t="shared" si="22"/>
        <v>92550</v>
      </c>
      <c r="I441" s="11"/>
    </row>
    <row r="442" spans="1:9" ht="51">
      <c r="A442" s="25">
        <v>405</v>
      </c>
      <c r="B442" s="65" t="s">
        <v>2789</v>
      </c>
      <c r="C442" s="14" t="s">
        <v>2329</v>
      </c>
      <c r="D442" s="12" t="s">
        <v>1330</v>
      </c>
      <c r="E442" s="12" t="s">
        <v>1063</v>
      </c>
      <c r="F442" s="134" t="s">
        <v>1332</v>
      </c>
      <c r="G442" s="130" t="s">
        <v>1333</v>
      </c>
      <c r="H442" s="17">
        <f t="shared" si="22"/>
        <v>87800</v>
      </c>
      <c r="I442" s="11"/>
    </row>
    <row r="443" spans="1:9" ht="38.25">
      <c r="A443" s="25">
        <v>406</v>
      </c>
      <c r="B443" s="65" t="s">
        <v>2790</v>
      </c>
      <c r="C443" s="14" t="s">
        <v>1334</v>
      </c>
      <c r="D443" s="12" t="s">
        <v>1335</v>
      </c>
      <c r="E443" s="12" t="s">
        <v>1063</v>
      </c>
      <c r="F443" s="134">
        <v>20</v>
      </c>
      <c r="G443" s="130" t="s">
        <v>1336</v>
      </c>
      <c r="H443" s="17">
        <f t="shared" si="22"/>
        <v>858</v>
      </c>
      <c r="I443" s="11"/>
    </row>
    <row r="444" spans="1:9" ht="38.25">
      <c r="A444" s="25">
        <v>407</v>
      </c>
      <c r="B444" s="65" t="s">
        <v>2791</v>
      </c>
      <c r="C444" s="14" t="s">
        <v>1337</v>
      </c>
      <c r="D444" s="12" t="s">
        <v>1335</v>
      </c>
      <c r="E444" s="12" t="s">
        <v>1063</v>
      </c>
      <c r="F444" s="134" t="s">
        <v>1084</v>
      </c>
      <c r="G444" s="130" t="s">
        <v>1338</v>
      </c>
      <c r="H444" s="17">
        <f t="shared" si="22"/>
        <v>1254</v>
      </c>
      <c r="I444" s="11"/>
    </row>
    <row r="445" spans="1:9" ht="38.25">
      <c r="A445" s="25">
        <v>408</v>
      </c>
      <c r="B445" s="65" t="s">
        <v>2792</v>
      </c>
      <c r="C445" s="14" t="s">
        <v>1339</v>
      </c>
      <c r="D445" s="12" t="s">
        <v>1335</v>
      </c>
      <c r="E445" s="12" t="s">
        <v>1063</v>
      </c>
      <c r="F445" s="134" t="s">
        <v>1084</v>
      </c>
      <c r="G445" s="130" t="s">
        <v>1340</v>
      </c>
      <c r="H445" s="17">
        <f t="shared" si="22"/>
        <v>1848</v>
      </c>
      <c r="I445" s="11"/>
    </row>
    <row r="446" spans="1:9" ht="38.25">
      <c r="A446" s="25">
        <v>409</v>
      </c>
      <c r="B446" s="65" t="s">
        <v>2793</v>
      </c>
      <c r="C446" s="14" t="s">
        <v>1341</v>
      </c>
      <c r="D446" s="12" t="s">
        <v>1335</v>
      </c>
      <c r="E446" s="12" t="s">
        <v>1063</v>
      </c>
      <c r="F446" s="134" t="s">
        <v>1092</v>
      </c>
      <c r="G446" s="130" t="s">
        <v>1342</v>
      </c>
      <c r="H446" s="17">
        <f t="shared" si="22"/>
        <v>4356</v>
      </c>
      <c r="I446" s="11"/>
    </row>
    <row r="447" spans="1:9" ht="38.25">
      <c r="A447" s="25">
        <v>410</v>
      </c>
      <c r="B447" s="65" t="s">
        <v>2794</v>
      </c>
      <c r="C447" s="14" t="s">
        <v>1343</v>
      </c>
      <c r="D447" s="12" t="s">
        <v>1335</v>
      </c>
      <c r="E447" s="12" t="s">
        <v>1063</v>
      </c>
      <c r="F447" s="134" t="s">
        <v>1092</v>
      </c>
      <c r="G447" s="130" t="s">
        <v>1344</v>
      </c>
      <c r="H447" s="17">
        <f t="shared" si="22"/>
        <v>6465</v>
      </c>
      <c r="I447" s="11"/>
    </row>
    <row r="448" spans="1:9">
      <c r="A448" s="25">
        <v>411</v>
      </c>
      <c r="B448" s="65" t="s">
        <v>2795</v>
      </c>
      <c r="C448" s="14" t="s">
        <v>1345</v>
      </c>
      <c r="D448" s="12" t="s">
        <v>1346</v>
      </c>
      <c r="E448" s="12" t="s">
        <v>1063</v>
      </c>
      <c r="F448" s="134" t="s">
        <v>1266</v>
      </c>
      <c r="G448" s="130" t="s">
        <v>1347</v>
      </c>
      <c r="H448" s="17">
        <f t="shared" si="22"/>
        <v>74400</v>
      </c>
      <c r="I448" s="11"/>
    </row>
    <row r="449" spans="1:9">
      <c r="A449" s="25">
        <v>412</v>
      </c>
      <c r="B449" s="65" t="s">
        <v>2796</v>
      </c>
      <c r="C449" s="14" t="s">
        <v>1348</v>
      </c>
      <c r="D449" s="12" t="s">
        <v>1349</v>
      </c>
      <c r="E449" s="12" t="s">
        <v>1063</v>
      </c>
      <c r="F449" s="134" t="s">
        <v>1234</v>
      </c>
      <c r="G449" s="130" t="s">
        <v>1350</v>
      </c>
      <c r="H449" s="17">
        <f t="shared" si="22"/>
        <v>77900</v>
      </c>
      <c r="I449" s="11"/>
    </row>
    <row r="450" spans="1:9">
      <c r="A450" s="25">
        <v>413</v>
      </c>
      <c r="B450" s="65" t="s">
        <v>2797</v>
      </c>
      <c r="C450" s="14" t="s">
        <v>1351</v>
      </c>
      <c r="D450" s="12" t="s">
        <v>1352</v>
      </c>
      <c r="E450" s="12" t="s">
        <v>1063</v>
      </c>
      <c r="F450" s="134" t="s">
        <v>1128</v>
      </c>
      <c r="G450" s="130" t="s">
        <v>1353</v>
      </c>
      <c r="H450" s="17">
        <f t="shared" si="22"/>
        <v>92850</v>
      </c>
      <c r="I450" s="11"/>
    </row>
    <row r="451" spans="1:9" ht="38.25">
      <c r="A451" s="25">
        <v>414</v>
      </c>
      <c r="B451" s="65" t="s">
        <v>2798</v>
      </c>
      <c r="C451" s="14" t="s">
        <v>1354</v>
      </c>
      <c r="D451" s="12" t="s">
        <v>1355</v>
      </c>
      <c r="E451" s="12" t="s">
        <v>1079</v>
      </c>
      <c r="F451" s="134" t="s">
        <v>1092</v>
      </c>
      <c r="G451" s="130" t="s">
        <v>1356</v>
      </c>
      <c r="H451" s="17">
        <f t="shared" si="22"/>
        <v>11994</v>
      </c>
      <c r="I451" s="11"/>
    </row>
    <row r="452" spans="1:9" ht="38.25">
      <c r="A452" s="25">
        <v>415</v>
      </c>
      <c r="B452" s="65" t="s">
        <v>2799</v>
      </c>
      <c r="C452" s="14" t="s">
        <v>1357</v>
      </c>
      <c r="D452" s="12" t="s">
        <v>1355</v>
      </c>
      <c r="E452" s="12" t="s">
        <v>1079</v>
      </c>
      <c r="F452" s="134" t="s">
        <v>1092</v>
      </c>
      <c r="G452" s="130" t="s">
        <v>1358</v>
      </c>
      <c r="H452" s="17">
        <f t="shared" si="22"/>
        <v>16054.5</v>
      </c>
      <c r="I452" s="11"/>
    </row>
    <row r="453" spans="1:9" ht="38.25">
      <c r="A453" s="25">
        <v>416</v>
      </c>
      <c r="B453" s="65" t="s">
        <v>2800</v>
      </c>
      <c r="C453" s="14" t="s">
        <v>1359</v>
      </c>
      <c r="D453" s="12" t="s">
        <v>1355</v>
      </c>
      <c r="E453" s="12" t="s">
        <v>1079</v>
      </c>
      <c r="F453" s="134" t="s">
        <v>955</v>
      </c>
      <c r="G453" s="130" t="s">
        <v>1360</v>
      </c>
      <c r="H453" s="17">
        <f t="shared" si="22"/>
        <v>148950</v>
      </c>
      <c r="I453" s="11"/>
    </row>
    <row r="454" spans="1:9" ht="38.25">
      <c r="A454" s="25">
        <v>417</v>
      </c>
      <c r="B454" s="65" t="s">
        <v>2801</v>
      </c>
      <c r="C454" s="14" t="s">
        <v>1361</v>
      </c>
      <c r="D454" s="12" t="s">
        <v>1355</v>
      </c>
      <c r="E454" s="12" t="s">
        <v>1079</v>
      </c>
      <c r="F454" s="134" t="s">
        <v>1077</v>
      </c>
      <c r="G454" s="130" t="s">
        <v>1362</v>
      </c>
      <c r="H454" s="17">
        <f t="shared" si="22"/>
        <v>67057.5</v>
      </c>
      <c r="I454" s="11"/>
    </row>
    <row r="455" spans="1:9" ht="38.25">
      <c r="A455" s="25">
        <v>418</v>
      </c>
      <c r="B455" s="65" t="s">
        <v>2802</v>
      </c>
      <c r="C455" s="14" t="s">
        <v>1363</v>
      </c>
      <c r="D455" s="12" t="s">
        <v>1355</v>
      </c>
      <c r="E455" s="12" t="s">
        <v>1079</v>
      </c>
      <c r="F455" s="134" t="s">
        <v>1077</v>
      </c>
      <c r="G455" s="130" t="s">
        <v>1364</v>
      </c>
      <c r="H455" s="17">
        <f t="shared" si="22"/>
        <v>90270</v>
      </c>
      <c r="I455" s="11"/>
    </row>
    <row r="456" spans="1:9" ht="38.25">
      <c r="A456" s="25">
        <v>419</v>
      </c>
      <c r="B456" s="65" t="s">
        <v>2803</v>
      </c>
      <c r="C456" s="14" t="s">
        <v>1365</v>
      </c>
      <c r="D456" s="12" t="s">
        <v>1355</v>
      </c>
      <c r="E456" s="12" t="s">
        <v>1079</v>
      </c>
      <c r="F456" s="134" t="s">
        <v>1077</v>
      </c>
      <c r="G456" s="130" t="s">
        <v>1366</v>
      </c>
      <c r="H456" s="17">
        <f t="shared" si="22"/>
        <v>128959.99999999999</v>
      </c>
      <c r="I456" s="11"/>
    </row>
    <row r="457" spans="1:9" ht="25.5">
      <c r="A457" s="25">
        <v>420</v>
      </c>
      <c r="B457" s="65" t="s">
        <v>2804</v>
      </c>
      <c r="C457" s="14" t="s">
        <v>1367</v>
      </c>
      <c r="D457" s="12" t="s">
        <v>1368</v>
      </c>
      <c r="E457" s="12" t="s">
        <v>1063</v>
      </c>
      <c r="F457" s="134">
        <f>2000+500</f>
        <v>2500</v>
      </c>
      <c r="G457" s="130" t="s">
        <v>1369</v>
      </c>
      <c r="H457" s="17">
        <f t="shared" si="22"/>
        <v>242500</v>
      </c>
      <c r="I457" s="11"/>
    </row>
    <row r="458" spans="1:9">
      <c r="A458" s="25">
        <v>421</v>
      </c>
      <c r="B458" s="65" t="s">
        <v>2805</v>
      </c>
      <c r="C458" s="14" t="s">
        <v>1370</v>
      </c>
      <c r="D458" s="65" t="s">
        <v>2222</v>
      </c>
      <c r="E458" s="12" t="s">
        <v>1101</v>
      </c>
      <c r="F458" s="134" t="s">
        <v>1077</v>
      </c>
      <c r="G458" s="130" t="s">
        <v>1371</v>
      </c>
      <c r="H458" s="17">
        <f t="shared" si="22"/>
        <v>275</v>
      </c>
      <c r="I458" s="11"/>
    </row>
    <row r="459" spans="1:9" ht="25.5">
      <c r="A459" s="25">
        <v>422</v>
      </c>
      <c r="B459" s="65" t="s">
        <v>2806</v>
      </c>
      <c r="C459" s="14" t="s">
        <v>1372</v>
      </c>
      <c r="D459" s="65" t="s">
        <v>2222</v>
      </c>
      <c r="E459" s="12" t="s">
        <v>1101</v>
      </c>
      <c r="F459" s="134" t="s">
        <v>1322</v>
      </c>
      <c r="G459" s="130" t="s">
        <v>809</v>
      </c>
      <c r="H459" s="17">
        <f t="shared" si="22"/>
        <v>2400</v>
      </c>
      <c r="I459" s="11"/>
    </row>
    <row r="460" spans="1:9" ht="25.5">
      <c r="A460" s="25">
        <v>423</v>
      </c>
      <c r="B460" s="65" t="s">
        <v>2807</v>
      </c>
      <c r="C460" s="14" t="s">
        <v>1373</v>
      </c>
      <c r="D460" s="12" t="s">
        <v>1374</v>
      </c>
      <c r="E460" s="12" t="s">
        <v>1021</v>
      </c>
      <c r="F460" s="134" t="s">
        <v>1297</v>
      </c>
      <c r="G460" s="130" t="s">
        <v>1375</v>
      </c>
      <c r="H460" s="17">
        <f t="shared" si="22"/>
        <v>96400</v>
      </c>
      <c r="I460" s="11"/>
    </row>
    <row r="461" spans="1:9" ht="25.5">
      <c r="A461" s="25">
        <v>424</v>
      </c>
      <c r="B461" s="65" t="s">
        <v>2808</v>
      </c>
      <c r="C461" s="14" t="s">
        <v>1376</v>
      </c>
      <c r="D461" s="12" t="s">
        <v>1377</v>
      </c>
      <c r="E461" s="12" t="s">
        <v>1021</v>
      </c>
      <c r="F461" s="134">
        <f>5100+400</f>
        <v>5500</v>
      </c>
      <c r="G461" s="130" t="s">
        <v>1375</v>
      </c>
      <c r="H461" s="17">
        <f t="shared" si="22"/>
        <v>132550</v>
      </c>
      <c r="I461" s="11"/>
    </row>
    <row r="462" spans="1:9" ht="25.5">
      <c r="A462" s="25">
        <v>425</v>
      </c>
      <c r="B462" s="65" t="s">
        <v>2809</v>
      </c>
      <c r="C462" s="14" t="s">
        <v>1378</v>
      </c>
      <c r="D462" s="12" t="s">
        <v>1379</v>
      </c>
      <c r="E462" s="12" t="s">
        <v>1021</v>
      </c>
      <c r="F462" s="134" t="s">
        <v>1234</v>
      </c>
      <c r="G462" s="130" t="s">
        <v>1065</v>
      </c>
      <c r="H462" s="17">
        <f t="shared" si="22"/>
        <v>39200</v>
      </c>
      <c r="I462" s="11"/>
    </row>
    <row r="463" spans="1:9">
      <c r="A463" s="25">
        <v>426</v>
      </c>
      <c r="B463" s="65" t="s">
        <v>2810</v>
      </c>
      <c r="C463" s="15" t="s">
        <v>1380</v>
      </c>
      <c r="D463" s="12" t="s">
        <v>1368</v>
      </c>
      <c r="E463" s="12" t="s">
        <v>1063</v>
      </c>
      <c r="F463" s="134" t="s">
        <v>1234</v>
      </c>
      <c r="G463" s="130" t="s">
        <v>1522</v>
      </c>
      <c r="H463" s="17">
        <f t="shared" si="22"/>
        <v>18000</v>
      </c>
      <c r="I463" s="11"/>
    </row>
    <row r="464" spans="1:9" ht="25.5">
      <c r="A464" s="25">
        <v>427</v>
      </c>
      <c r="B464" s="72" t="s">
        <v>2393</v>
      </c>
      <c r="C464" s="71" t="s">
        <v>1036</v>
      </c>
      <c r="D464" s="72" t="s">
        <v>2070</v>
      </c>
      <c r="E464" s="72" t="s">
        <v>1021</v>
      </c>
      <c r="F464" s="142" t="s">
        <v>1053</v>
      </c>
      <c r="G464" s="130">
        <v>26.4</v>
      </c>
      <c r="H464" s="74">
        <f t="shared" si="22"/>
        <v>316800</v>
      </c>
      <c r="I464" s="11"/>
    </row>
    <row r="465" spans="1:9" ht="51">
      <c r="A465" s="25">
        <v>428</v>
      </c>
      <c r="B465" s="72" t="s">
        <v>2429</v>
      </c>
      <c r="C465" s="71" t="s">
        <v>1127</v>
      </c>
      <c r="D465" s="72" t="s">
        <v>2020</v>
      </c>
      <c r="E465" s="72" t="s">
        <v>1021</v>
      </c>
      <c r="F465" s="134">
        <f>375+25</f>
        <v>400</v>
      </c>
      <c r="G465" s="131">
        <v>86.3</v>
      </c>
      <c r="H465" s="74">
        <f>F465*G465</f>
        <v>34520</v>
      </c>
      <c r="I465" s="67"/>
    </row>
    <row r="466" spans="1:9" ht="51">
      <c r="A466" s="25">
        <v>429</v>
      </c>
      <c r="B466" s="72" t="s">
        <v>2430</v>
      </c>
      <c r="C466" s="71" t="s">
        <v>1130</v>
      </c>
      <c r="D466" s="72" t="s">
        <v>2096</v>
      </c>
      <c r="E466" s="72" t="s">
        <v>1021</v>
      </c>
      <c r="F466" s="142" t="s">
        <v>1266</v>
      </c>
      <c r="G466" s="131" t="s">
        <v>1131</v>
      </c>
      <c r="H466" s="74">
        <f t="shared" si="22"/>
        <v>293400</v>
      </c>
      <c r="I466" s="11"/>
    </row>
    <row r="467" spans="1:9" ht="51">
      <c r="A467" s="25">
        <v>430</v>
      </c>
      <c r="B467" s="72" t="s">
        <v>2431</v>
      </c>
      <c r="C467" s="71" t="s">
        <v>387</v>
      </c>
      <c r="D467" s="72" t="s">
        <v>2097</v>
      </c>
      <c r="E467" s="72" t="s">
        <v>1021</v>
      </c>
      <c r="F467" s="134">
        <f>1238+262</f>
        <v>1500</v>
      </c>
      <c r="G467" s="131" t="s">
        <v>388</v>
      </c>
      <c r="H467" s="74">
        <f t="shared" si="22"/>
        <v>156000</v>
      </c>
      <c r="I467" s="11"/>
    </row>
    <row r="468" spans="1:9" s="76" customFormat="1">
      <c r="A468" s="25">
        <v>431</v>
      </c>
      <c r="B468" s="72" t="s">
        <v>2444</v>
      </c>
      <c r="C468" s="71" t="s">
        <v>408</v>
      </c>
      <c r="D468" s="72" t="s">
        <v>2108</v>
      </c>
      <c r="E468" s="72" t="s">
        <v>1017</v>
      </c>
      <c r="F468" s="134">
        <f>761+39</f>
        <v>800</v>
      </c>
      <c r="G468" s="131" t="s">
        <v>409</v>
      </c>
      <c r="H468" s="74">
        <f t="shared" si="22"/>
        <v>10640</v>
      </c>
      <c r="I468" s="73"/>
    </row>
    <row r="469" spans="1:9" s="76" customFormat="1">
      <c r="A469" s="25">
        <v>432</v>
      </c>
      <c r="B469" s="72" t="s">
        <v>2446</v>
      </c>
      <c r="C469" s="77" t="s">
        <v>411</v>
      </c>
      <c r="D469" s="72" t="s">
        <v>2110</v>
      </c>
      <c r="E469" s="72" t="s">
        <v>1017</v>
      </c>
      <c r="F469" s="134">
        <f>3465+535</f>
        <v>4000</v>
      </c>
      <c r="G469" s="131" t="s">
        <v>412</v>
      </c>
      <c r="H469" s="74">
        <f t="shared" si="22"/>
        <v>68000</v>
      </c>
      <c r="I469" s="73"/>
    </row>
    <row r="470" spans="1:9" ht="25.5">
      <c r="A470" s="25">
        <v>433</v>
      </c>
      <c r="B470" s="65" t="s">
        <v>2811</v>
      </c>
      <c r="C470" s="14" t="s">
        <v>555</v>
      </c>
      <c r="D470" s="65" t="s">
        <v>2108</v>
      </c>
      <c r="E470" s="12" t="s">
        <v>1063</v>
      </c>
      <c r="F470" s="134">
        <f>1902+98</f>
        <v>2000</v>
      </c>
      <c r="G470" s="130" t="s">
        <v>402</v>
      </c>
      <c r="H470" s="17">
        <f t="shared" si="22"/>
        <v>4000</v>
      </c>
      <c r="I470" s="11"/>
    </row>
    <row r="471" spans="1:9" s="76" customFormat="1" ht="25.5">
      <c r="A471" s="25">
        <v>434</v>
      </c>
      <c r="B471" s="72" t="s">
        <v>2449</v>
      </c>
      <c r="C471" s="71" t="s">
        <v>416</v>
      </c>
      <c r="D471" s="72" t="s">
        <v>2111</v>
      </c>
      <c r="E471" s="72" t="s">
        <v>1101</v>
      </c>
      <c r="F471" s="142" t="s">
        <v>556</v>
      </c>
      <c r="G471" s="131" t="s">
        <v>417</v>
      </c>
      <c r="H471" s="74">
        <f t="shared" si="22"/>
        <v>23750</v>
      </c>
      <c r="I471" s="73"/>
    </row>
    <row r="472" spans="1:9" s="76" customFormat="1" ht="25.5">
      <c r="A472" s="25">
        <v>435</v>
      </c>
      <c r="B472" s="72" t="s">
        <v>2579</v>
      </c>
      <c r="C472" s="71" t="s">
        <v>427</v>
      </c>
      <c r="D472" s="72" t="s">
        <v>2159</v>
      </c>
      <c r="E472" s="72" t="s">
        <v>1021</v>
      </c>
      <c r="F472" s="142" t="s">
        <v>1381</v>
      </c>
      <c r="G472" s="131" t="s">
        <v>429</v>
      </c>
      <c r="H472" s="74">
        <f t="shared" si="22"/>
        <v>1076.72</v>
      </c>
      <c r="I472" s="73"/>
    </row>
    <row r="473" spans="1:9" ht="25.5">
      <c r="A473" s="25">
        <v>436</v>
      </c>
      <c r="B473" s="65" t="s">
        <v>2812</v>
      </c>
      <c r="C473" s="14" t="s">
        <v>557</v>
      </c>
      <c r="D473" s="65" t="s">
        <v>2221</v>
      </c>
      <c r="E473" s="12" t="s">
        <v>1017</v>
      </c>
      <c r="F473" s="134" t="s">
        <v>1119</v>
      </c>
      <c r="G473" s="130" t="s">
        <v>558</v>
      </c>
      <c r="H473" s="17">
        <f t="shared" si="22"/>
        <v>32059.68</v>
      </c>
      <c r="I473" s="11"/>
    </row>
    <row r="474" spans="1:9" ht="25.5">
      <c r="A474" s="25">
        <v>437</v>
      </c>
      <c r="B474" s="65" t="s">
        <v>2813</v>
      </c>
      <c r="C474" s="14" t="s">
        <v>559</v>
      </c>
      <c r="D474" s="65" t="s">
        <v>2138</v>
      </c>
      <c r="E474" s="12" t="s">
        <v>1017</v>
      </c>
      <c r="F474" s="134" t="s">
        <v>560</v>
      </c>
      <c r="G474" s="130" t="s">
        <v>561</v>
      </c>
      <c r="H474" s="17">
        <f t="shared" si="22"/>
        <v>75415.5</v>
      </c>
      <c r="I474" s="11"/>
    </row>
    <row r="475" spans="1:9" ht="25.5">
      <c r="A475" s="25">
        <v>438</v>
      </c>
      <c r="B475" s="65" t="s">
        <v>2814</v>
      </c>
      <c r="C475" s="14" t="s">
        <v>562</v>
      </c>
      <c r="D475" s="65" t="s">
        <v>2222</v>
      </c>
      <c r="E475" s="12" t="s">
        <v>1079</v>
      </c>
      <c r="F475" s="134" t="s">
        <v>1043</v>
      </c>
      <c r="G475" s="130" t="s">
        <v>563</v>
      </c>
      <c r="H475" s="17">
        <f t="shared" si="22"/>
        <v>6759.8</v>
      </c>
      <c r="I475" s="11"/>
    </row>
    <row r="476" spans="1:9" s="76" customFormat="1" ht="38.25">
      <c r="A476" s="25">
        <v>439</v>
      </c>
      <c r="B476" s="65" t="s">
        <v>2634</v>
      </c>
      <c r="C476" s="71" t="s">
        <v>1391</v>
      </c>
      <c r="D476" s="72" t="s">
        <v>2180</v>
      </c>
      <c r="E476" s="72" t="s">
        <v>1017</v>
      </c>
      <c r="F476" s="134">
        <f>12704+1296</f>
        <v>14000</v>
      </c>
      <c r="G476" s="131" t="s">
        <v>1392</v>
      </c>
      <c r="H476" s="74">
        <f t="shared" si="22"/>
        <v>323120</v>
      </c>
      <c r="I476" s="73"/>
    </row>
    <row r="477" spans="1:9" s="76" customFormat="1" ht="63.75">
      <c r="A477" s="25">
        <v>440</v>
      </c>
      <c r="B477" s="65" t="s">
        <v>2671</v>
      </c>
      <c r="C477" s="71" t="s">
        <v>2021</v>
      </c>
      <c r="D477" s="72" t="s">
        <v>2194</v>
      </c>
      <c r="E477" s="72" t="s">
        <v>1017</v>
      </c>
      <c r="F477" s="134">
        <f>626+74</f>
        <v>700</v>
      </c>
      <c r="G477" s="131" t="s">
        <v>1440</v>
      </c>
      <c r="H477" s="74">
        <f t="shared" si="22"/>
        <v>238504.00000000003</v>
      </c>
      <c r="I477" s="73"/>
    </row>
    <row r="478" spans="1:9" ht="38.25">
      <c r="A478" s="25">
        <v>441</v>
      </c>
      <c r="B478" s="65" t="s">
        <v>2815</v>
      </c>
      <c r="C478" s="14" t="s">
        <v>564</v>
      </c>
      <c r="D478" s="65" t="s">
        <v>2223</v>
      </c>
      <c r="E478" s="12" t="s">
        <v>1017</v>
      </c>
      <c r="F478" s="134">
        <f>3532+468</f>
        <v>4000</v>
      </c>
      <c r="G478" s="130" t="s">
        <v>565</v>
      </c>
      <c r="H478" s="17">
        <f t="shared" si="22"/>
        <v>16000</v>
      </c>
      <c r="I478" s="11"/>
    </row>
    <row r="479" spans="1:9" ht="38.25">
      <c r="A479" s="25">
        <v>442</v>
      </c>
      <c r="B479" s="65" t="s">
        <v>2816</v>
      </c>
      <c r="C479" s="14" t="s">
        <v>2022</v>
      </c>
      <c r="D479" s="65" t="s">
        <v>2330</v>
      </c>
      <c r="E479" s="65" t="s">
        <v>1079</v>
      </c>
      <c r="F479" s="134">
        <v>180</v>
      </c>
      <c r="G479" s="130">
        <v>153.28</v>
      </c>
      <c r="H479" s="68">
        <f>F479*G479</f>
        <v>27590.400000000001</v>
      </c>
      <c r="I479" s="67"/>
    </row>
    <row r="480" spans="1:9" ht="38.25">
      <c r="A480" s="25">
        <v>443</v>
      </c>
      <c r="B480" s="65" t="s">
        <v>2817</v>
      </c>
      <c r="C480" s="14" t="s">
        <v>2023</v>
      </c>
      <c r="D480" s="65" t="s">
        <v>2330</v>
      </c>
      <c r="E480" s="65" t="s">
        <v>1079</v>
      </c>
      <c r="F480" s="134">
        <v>5</v>
      </c>
      <c r="G480" s="130">
        <v>169.86</v>
      </c>
      <c r="H480" s="68">
        <f>F480*G480</f>
        <v>849.30000000000007</v>
      </c>
      <c r="I480" s="67"/>
    </row>
    <row r="481" spans="1:9" ht="38.25">
      <c r="A481" s="25">
        <v>444</v>
      </c>
      <c r="B481" s="65" t="s">
        <v>2818</v>
      </c>
      <c r="C481" s="14" t="s">
        <v>2024</v>
      </c>
      <c r="D481" s="65" t="s">
        <v>2330</v>
      </c>
      <c r="E481" s="65" t="s">
        <v>1079</v>
      </c>
      <c r="F481" s="134">
        <v>2</v>
      </c>
      <c r="G481" s="130">
        <v>279.57</v>
      </c>
      <c r="H481" s="68">
        <f>F481*G481</f>
        <v>559.14</v>
      </c>
      <c r="I481" s="67"/>
    </row>
    <row r="482" spans="1:9" ht="38.25">
      <c r="A482" s="25">
        <v>445</v>
      </c>
      <c r="B482" s="65" t="s">
        <v>2819</v>
      </c>
      <c r="C482" s="14" t="s">
        <v>2025</v>
      </c>
      <c r="D482" s="65" t="s">
        <v>2026</v>
      </c>
      <c r="E482" s="65" t="s">
        <v>1063</v>
      </c>
      <c r="F482" s="134">
        <f>445+55</f>
        <v>500</v>
      </c>
      <c r="G482" s="130">
        <v>135</v>
      </c>
      <c r="H482" s="68">
        <f>F482*G482</f>
        <v>67500</v>
      </c>
      <c r="I482" s="67"/>
    </row>
    <row r="483" spans="1:9">
      <c r="A483" s="25"/>
      <c r="B483" s="15"/>
      <c r="C483" s="16" t="s">
        <v>2010</v>
      </c>
      <c r="D483" s="15"/>
      <c r="E483" s="15"/>
      <c r="F483" s="140"/>
      <c r="G483" s="130"/>
      <c r="H483" s="18">
        <f>SUM(H424:H482)</f>
        <v>4445456.54</v>
      </c>
      <c r="I483" s="18">
        <f>H483</f>
        <v>4445456.54</v>
      </c>
    </row>
    <row r="484" spans="1:9">
      <c r="A484" s="25"/>
      <c r="B484" s="15"/>
      <c r="C484" s="16"/>
      <c r="D484" s="15"/>
      <c r="E484" s="15"/>
      <c r="F484" s="140"/>
      <c r="G484" s="130"/>
      <c r="H484" s="18"/>
      <c r="I484" s="18"/>
    </row>
    <row r="485" spans="1:9">
      <c r="A485" s="25"/>
      <c r="B485" s="15"/>
      <c r="C485" s="16"/>
      <c r="D485" s="15"/>
      <c r="E485" s="15"/>
      <c r="F485" s="140"/>
      <c r="G485" s="130"/>
      <c r="H485" s="18"/>
      <c r="I485" s="18"/>
    </row>
    <row r="486" spans="1:9" s="76" customFormat="1">
      <c r="A486" s="75"/>
      <c r="B486" s="77"/>
      <c r="C486" s="78" t="s">
        <v>2011</v>
      </c>
      <c r="D486" s="77"/>
      <c r="E486" s="77"/>
      <c r="F486" s="143"/>
      <c r="G486" s="131"/>
      <c r="H486" s="73"/>
      <c r="I486" s="73"/>
    </row>
    <row r="487" spans="1:9" ht="25.5">
      <c r="A487" s="25">
        <v>446</v>
      </c>
      <c r="B487" s="65" t="s">
        <v>2820</v>
      </c>
      <c r="C487" s="14" t="s">
        <v>1256</v>
      </c>
      <c r="D487" s="12" t="s">
        <v>1257</v>
      </c>
      <c r="E487" s="12" t="s">
        <v>1017</v>
      </c>
      <c r="F487" s="134" t="s">
        <v>1258</v>
      </c>
      <c r="G487" s="130">
        <v>2</v>
      </c>
      <c r="H487" s="17">
        <f t="shared" ref="H487:H495" si="23">F487*G487</f>
        <v>160000</v>
      </c>
      <c r="I487" s="11"/>
    </row>
    <row r="488" spans="1:9" ht="25.5">
      <c r="A488" s="25">
        <v>447</v>
      </c>
      <c r="B488" s="65" t="s">
        <v>2821</v>
      </c>
      <c r="C488" s="14" t="s">
        <v>1259</v>
      </c>
      <c r="D488" s="12" t="s">
        <v>1260</v>
      </c>
      <c r="E488" s="12" t="s">
        <v>1017</v>
      </c>
      <c r="F488" s="134" t="s">
        <v>1258</v>
      </c>
      <c r="G488" s="130">
        <v>2.0499999999999998</v>
      </c>
      <c r="H488" s="17">
        <f t="shared" si="23"/>
        <v>164000</v>
      </c>
      <c r="I488" s="11"/>
    </row>
    <row r="489" spans="1:9">
      <c r="A489" s="25">
        <v>448</v>
      </c>
      <c r="B489" s="65" t="s">
        <v>2822</v>
      </c>
      <c r="C489" s="15" t="s">
        <v>1261</v>
      </c>
      <c r="D489" s="12" t="s">
        <v>1262</v>
      </c>
      <c r="E489" s="12" t="s">
        <v>1021</v>
      </c>
      <c r="F489" s="134" t="s">
        <v>1263</v>
      </c>
      <c r="G489" s="130" t="s">
        <v>1264</v>
      </c>
      <c r="H489" s="17">
        <f t="shared" si="23"/>
        <v>105250</v>
      </c>
      <c r="I489" s="11"/>
    </row>
    <row r="490" spans="1:9">
      <c r="A490" s="25">
        <v>449</v>
      </c>
      <c r="B490" s="65" t="s">
        <v>2823</v>
      </c>
      <c r="C490" s="15" t="s">
        <v>1265</v>
      </c>
      <c r="D490" s="65" t="s">
        <v>2224</v>
      </c>
      <c r="E490" s="12" t="s">
        <v>1063</v>
      </c>
      <c r="F490" s="134" t="s">
        <v>1266</v>
      </c>
      <c r="G490" s="130" t="s">
        <v>1267</v>
      </c>
      <c r="H490" s="17">
        <f t="shared" si="23"/>
        <v>2580</v>
      </c>
      <c r="I490" s="11"/>
    </row>
    <row r="491" spans="1:9" ht="25.5">
      <c r="A491" s="25">
        <v>450</v>
      </c>
      <c r="B491" s="65" t="s">
        <v>2824</v>
      </c>
      <c r="C491" s="14" t="s">
        <v>1268</v>
      </c>
      <c r="D491" s="12" t="s">
        <v>1269</v>
      </c>
      <c r="E491" s="12" t="s">
        <v>1017</v>
      </c>
      <c r="F491" s="134" t="s">
        <v>1270</v>
      </c>
      <c r="G491" s="130" t="s">
        <v>1271</v>
      </c>
      <c r="H491" s="17">
        <f t="shared" si="23"/>
        <v>12900</v>
      </c>
      <c r="I491" s="11"/>
    </row>
    <row r="492" spans="1:9">
      <c r="A492" s="25">
        <v>451</v>
      </c>
      <c r="B492" s="65" t="s">
        <v>2825</v>
      </c>
      <c r="C492" s="15" t="s">
        <v>1272</v>
      </c>
      <c r="D492" s="12" t="s">
        <v>1273</v>
      </c>
      <c r="E492" s="12" t="s">
        <v>1017</v>
      </c>
      <c r="F492" s="134" t="s">
        <v>1102</v>
      </c>
      <c r="G492" s="130" t="s">
        <v>1274</v>
      </c>
      <c r="H492" s="17">
        <f t="shared" si="23"/>
        <v>43200</v>
      </c>
      <c r="I492" s="11"/>
    </row>
    <row r="493" spans="1:9">
      <c r="A493" s="25">
        <v>452</v>
      </c>
      <c r="B493" s="65" t="s">
        <v>2826</v>
      </c>
      <c r="C493" s="15" t="s">
        <v>1275</v>
      </c>
      <c r="D493" s="12" t="s">
        <v>1276</v>
      </c>
      <c r="E493" s="12" t="s">
        <v>1017</v>
      </c>
      <c r="F493" s="134" t="s">
        <v>1277</v>
      </c>
      <c r="G493" s="130" t="s">
        <v>1278</v>
      </c>
      <c r="H493" s="17">
        <f t="shared" si="23"/>
        <v>21600</v>
      </c>
      <c r="I493" s="11"/>
    </row>
    <row r="494" spans="1:9" ht="25.5">
      <c r="A494" s="25">
        <v>453</v>
      </c>
      <c r="B494" s="65" t="s">
        <v>2827</v>
      </c>
      <c r="C494" s="14" t="s">
        <v>1279</v>
      </c>
      <c r="D494" s="12" t="s">
        <v>1280</v>
      </c>
      <c r="E494" s="12" t="s">
        <v>1017</v>
      </c>
      <c r="F494" s="134" t="s">
        <v>1102</v>
      </c>
      <c r="G494" s="130">
        <v>5.0999999999999996</v>
      </c>
      <c r="H494" s="17">
        <f t="shared" si="23"/>
        <v>204000</v>
      </c>
      <c r="I494" s="11"/>
    </row>
    <row r="495" spans="1:9" ht="25.5">
      <c r="A495" s="25">
        <v>454</v>
      </c>
      <c r="B495" s="65" t="s">
        <v>2828</v>
      </c>
      <c r="C495" s="14" t="s">
        <v>1281</v>
      </c>
      <c r="D495" s="12" t="s">
        <v>1282</v>
      </c>
      <c r="E495" s="12" t="s">
        <v>1283</v>
      </c>
      <c r="F495" s="134" t="s">
        <v>1263</v>
      </c>
      <c r="G495" s="130">
        <v>41</v>
      </c>
      <c r="H495" s="17">
        <f t="shared" si="23"/>
        <v>205000</v>
      </c>
      <c r="I495" s="11"/>
    </row>
    <row r="496" spans="1:9" ht="25.5">
      <c r="A496" s="25">
        <v>455</v>
      </c>
      <c r="B496" s="65" t="s">
        <v>2829</v>
      </c>
      <c r="C496" s="14" t="s">
        <v>2028</v>
      </c>
      <c r="D496" s="65" t="s">
        <v>2029</v>
      </c>
      <c r="E496" s="65" t="s">
        <v>1017</v>
      </c>
      <c r="F496" s="134">
        <v>40000</v>
      </c>
      <c r="G496" s="130">
        <v>5.3</v>
      </c>
      <c r="H496" s="68">
        <f>F496*G496</f>
        <v>212000</v>
      </c>
      <c r="I496" s="67"/>
    </row>
    <row r="497" spans="1:9" ht="25.5">
      <c r="A497" s="25">
        <v>456</v>
      </c>
      <c r="B497" s="65" t="s">
        <v>2830</v>
      </c>
      <c r="C497" s="14" t="s">
        <v>2030</v>
      </c>
      <c r="D497" s="65" t="s">
        <v>2031</v>
      </c>
      <c r="E497" s="65" t="s">
        <v>1017</v>
      </c>
      <c r="F497" s="134">
        <v>100</v>
      </c>
      <c r="G497" s="130">
        <v>6.7</v>
      </c>
      <c r="H497" s="68">
        <f>F497*G497</f>
        <v>670</v>
      </c>
      <c r="I497" s="67"/>
    </row>
    <row r="498" spans="1:9" ht="51">
      <c r="A498" s="25">
        <v>457</v>
      </c>
      <c r="B498" s="65" t="s">
        <v>2831</v>
      </c>
      <c r="C498" s="14" t="s">
        <v>566</v>
      </c>
      <c r="D498" s="65" t="s">
        <v>2225</v>
      </c>
      <c r="E498" s="12" t="s">
        <v>1017</v>
      </c>
      <c r="F498" s="134" t="s">
        <v>1549</v>
      </c>
      <c r="G498" s="130" t="s">
        <v>567</v>
      </c>
      <c r="H498" s="17">
        <f t="shared" ref="H498:H512" si="24">F498*G498</f>
        <v>14644.4</v>
      </c>
      <c r="I498" s="11"/>
    </row>
    <row r="499" spans="1:9" ht="38.25">
      <c r="A499" s="25">
        <v>458</v>
      </c>
      <c r="B499" s="65" t="s">
        <v>2832</v>
      </c>
      <c r="C499" s="14" t="s">
        <v>568</v>
      </c>
      <c r="D499" s="65" t="s">
        <v>2225</v>
      </c>
      <c r="E499" s="12" t="s">
        <v>1017</v>
      </c>
      <c r="F499" s="134" t="s">
        <v>1107</v>
      </c>
      <c r="G499" s="130" t="s">
        <v>569</v>
      </c>
      <c r="H499" s="17">
        <f t="shared" si="24"/>
        <v>1424.7</v>
      </c>
      <c r="I499" s="11"/>
    </row>
    <row r="500" spans="1:9" ht="51">
      <c r="A500" s="25">
        <v>459</v>
      </c>
      <c r="B500" s="65" t="s">
        <v>2833</v>
      </c>
      <c r="C500" s="14" t="s">
        <v>570</v>
      </c>
      <c r="D500" s="65" t="s">
        <v>2225</v>
      </c>
      <c r="E500" s="12" t="s">
        <v>1079</v>
      </c>
      <c r="F500" s="134" t="s">
        <v>1092</v>
      </c>
      <c r="G500" s="130" t="s">
        <v>571</v>
      </c>
      <c r="H500" s="17">
        <f t="shared" si="24"/>
        <v>1408.5</v>
      </c>
      <c r="I500" s="11"/>
    </row>
    <row r="501" spans="1:9" ht="51">
      <c r="A501" s="25">
        <v>460</v>
      </c>
      <c r="B501" s="65" t="s">
        <v>2834</v>
      </c>
      <c r="C501" s="14" t="s">
        <v>572</v>
      </c>
      <c r="D501" s="65" t="s">
        <v>2225</v>
      </c>
      <c r="E501" s="12" t="s">
        <v>1079</v>
      </c>
      <c r="F501" s="134" t="s">
        <v>1213</v>
      </c>
      <c r="G501" s="130" t="s">
        <v>573</v>
      </c>
      <c r="H501" s="17">
        <f t="shared" si="24"/>
        <v>3220</v>
      </c>
      <c r="I501" s="11"/>
    </row>
    <row r="502" spans="1:9" ht="51">
      <c r="A502" s="25">
        <v>461</v>
      </c>
      <c r="B502" s="65" t="s">
        <v>2835</v>
      </c>
      <c r="C502" s="14" t="s">
        <v>2331</v>
      </c>
      <c r="D502" s="65" t="s">
        <v>2225</v>
      </c>
      <c r="E502" s="12" t="s">
        <v>1079</v>
      </c>
      <c r="F502" s="134" t="s">
        <v>1092</v>
      </c>
      <c r="G502" s="130" t="s">
        <v>574</v>
      </c>
      <c r="H502" s="17">
        <f t="shared" si="24"/>
        <v>925.5</v>
      </c>
      <c r="I502" s="11"/>
    </row>
    <row r="503" spans="1:9" ht="51">
      <c r="A503" s="25">
        <v>462</v>
      </c>
      <c r="B503" s="65" t="s">
        <v>2836</v>
      </c>
      <c r="C503" s="14" t="s">
        <v>2332</v>
      </c>
      <c r="D503" s="65" t="s">
        <v>2225</v>
      </c>
      <c r="E503" s="12" t="s">
        <v>1079</v>
      </c>
      <c r="F503" s="134" t="s">
        <v>1092</v>
      </c>
      <c r="G503" s="130" t="s">
        <v>575</v>
      </c>
      <c r="H503" s="17">
        <f t="shared" si="24"/>
        <v>1408.8</v>
      </c>
      <c r="I503" s="11"/>
    </row>
    <row r="504" spans="1:9" ht="51">
      <c r="A504" s="25">
        <v>463</v>
      </c>
      <c r="B504" s="65" t="s">
        <v>2837</v>
      </c>
      <c r="C504" s="14" t="s">
        <v>2333</v>
      </c>
      <c r="D504" s="65" t="s">
        <v>2225</v>
      </c>
      <c r="E504" s="12" t="s">
        <v>1079</v>
      </c>
      <c r="F504" s="134" t="s">
        <v>1092</v>
      </c>
      <c r="G504" s="130" t="s">
        <v>573</v>
      </c>
      <c r="H504" s="17">
        <f t="shared" si="24"/>
        <v>2415</v>
      </c>
      <c r="I504" s="11"/>
    </row>
    <row r="505" spans="1:9" ht="38.25">
      <c r="A505" s="25">
        <v>464</v>
      </c>
      <c r="B505" s="65" t="s">
        <v>2838</v>
      </c>
      <c r="C505" s="14" t="s">
        <v>1993</v>
      </c>
      <c r="D505" s="65" t="s">
        <v>2225</v>
      </c>
      <c r="E505" s="12" t="s">
        <v>1079</v>
      </c>
      <c r="F505" s="134" t="s">
        <v>1075</v>
      </c>
      <c r="G505" s="130" t="s">
        <v>1994</v>
      </c>
      <c r="H505" s="17">
        <f t="shared" si="24"/>
        <v>18780</v>
      </c>
      <c r="I505" s="11"/>
    </row>
    <row r="506" spans="1:9" ht="25.5">
      <c r="A506" s="25">
        <v>465</v>
      </c>
      <c r="B506" s="65" t="s">
        <v>2839</v>
      </c>
      <c r="C506" s="14" t="s">
        <v>1995</v>
      </c>
      <c r="D506" s="65" t="s">
        <v>1413</v>
      </c>
      <c r="E506" s="12" t="s">
        <v>1079</v>
      </c>
      <c r="F506" s="134" t="s">
        <v>1227</v>
      </c>
      <c r="G506" s="130" t="s">
        <v>1414</v>
      </c>
      <c r="H506" s="17">
        <f t="shared" si="24"/>
        <v>3072</v>
      </c>
      <c r="I506" s="11"/>
    </row>
    <row r="507" spans="1:9" ht="25.5">
      <c r="A507" s="25">
        <v>466</v>
      </c>
      <c r="B507" s="65" t="s">
        <v>2840</v>
      </c>
      <c r="C507" s="14" t="s">
        <v>1415</v>
      </c>
      <c r="D507" s="12" t="s">
        <v>1413</v>
      </c>
      <c r="E507" s="12" t="s">
        <v>1079</v>
      </c>
      <c r="F507" s="134">
        <f>182+18</f>
        <v>200</v>
      </c>
      <c r="G507" s="130" t="s">
        <v>1416</v>
      </c>
      <c r="H507" s="17">
        <f t="shared" si="24"/>
        <v>9970</v>
      </c>
      <c r="I507" s="11"/>
    </row>
    <row r="508" spans="1:9" ht="38.25">
      <c r="A508" s="25">
        <v>467</v>
      </c>
      <c r="B508" s="65" t="s">
        <v>2841</v>
      </c>
      <c r="C508" s="14" t="s">
        <v>2334</v>
      </c>
      <c r="D508" s="65" t="s">
        <v>2152</v>
      </c>
      <c r="E508" s="12" t="s">
        <v>1079</v>
      </c>
      <c r="F508" s="134" t="s">
        <v>1234</v>
      </c>
      <c r="G508" s="130" t="s">
        <v>1417</v>
      </c>
      <c r="H508" s="17">
        <f t="shared" si="24"/>
        <v>9520</v>
      </c>
      <c r="I508" s="11"/>
    </row>
    <row r="509" spans="1:9">
      <c r="A509" s="25">
        <v>468</v>
      </c>
      <c r="B509" s="65" t="s">
        <v>2842</v>
      </c>
      <c r="C509" s="14" t="s">
        <v>1418</v>
      </c>
      <c r="D509" s="12" t="s">
        <v>1419</v>
      </c>
      <c r="E509" s="12" t="s">
        <v>1079</v>
      </c>
      <c r="F509" s="134" t="s">
        <v>1322</v>
      </c>
      <c r="G509" s="130" t="s">
        <v>1420</v>
      </c>
      <c r="H509" s="17">
        <f t="shared" si="24"/>
        <v>14280</v>
      </c>
      <c r="I509" s="11"/>
    </row>
    <row r="510" spans="1:9" ht="38.25">
      <c r="A510" s="25">
        <v>469</v>
      </c>
      <c r="B510" s="65" t="s">
        <v>2843</v>
      </c>
      <c r="C510" s="14" t="s">
        <v>1421</v>
      </c>
      <c r="D510" s="65" t="s">
        <v>2226</v>
      </c>
      <c r="E510" s="12" t="s">
        <v>1017</v>
      </c>
      <c r="F510" s="134">
        <f>4193+107</f>
        <v>4300</v>
      </c>
      <c r="G510" s="130" t="s">
        <v>1422</v>
      </c>
      <c r="H510" s="17">
        <f t="shared" si="24"/>
        <v>24725</v>
      </c>
      <c r="I510" s="11"/>
    </row>
    <row r="511" spans="1:9" ht="51">
      <c r="A511" s="25">
        <v>470</v>
      </c>
      <c r="B511" s="65" t="s">
        <v>2844</v>
      </c>
      <c r="C511" s="14" t="s">
        <v>1423</v>
      </c>
      <c r="D511" s="65" t="s">
        <v>2226</v>
      </c>
      <c r="E511" s="12" t="s">
        <v>1079</v>
      </c>
      <c r="F511" s="134">
        <f>856+144</f>
        <v>1000</v>
      </c>
      <c r="G511" s="130" t="s">
        <v>1424</v>
      </c>
      <c r="H511" s="17">
        <f t="shared" si="24"/>
        <v>18670</v>
      </c>
      <c r="I511" s="11"/>
    </row>
    <row r="512" spans="1:9" ht="25.5">
      <c r="A512" s="25">
        <v>471</v>
      </c>
      <c r="B512" s="65" t="s">
        <v>2845</v>
      </c>
      <c r="C512" s="14" t="s">
        <v>1425</v>
      </c>
      <c r="D512" s="65" t="s">
        <v>2226</v>
      </c>
      <c r="E512" s="12" t="s">
        <v>1079</v>
      </c>
      <c r="F512" s="134" t="s">
        <v>1043</v>
      </c>
      <c r="G512" s="130" t="s">
        <v>1426</v>
      </c>
      <c r="H512" s="17">
        <f t="shared" si="24"/>
        <v>272</v>
      </c>
      <c r="I512" s="11"/>
    </row>
    <row r="513" spans="1:10">
      <c r="A513" s="25"/>
      <c r="B513" s="15"/>
      <c r="C513" s="16" t="s">
        <v>2012</v>
      </c>
      <c r="D513" s="15"/>
      <c r="E513" s="15"/>
      <c r="F513" s="140"/>
      <c r="G513" s="130"/>
      <c r="H513" s="18">
        <f>SUM(H487:H512)</f>
        <v>1255935.8999999999</v>
      </c>
      <c r="I513" s="18">
        <f>H513</f>
        <v>1255935.8999999999</v>
      </c>
    </row>
    <row r="514" spans="1:10">
      <c r="A514" s="25"/>
      <c r="B514" s="15"/>
      <c r="C514" s="16"/>
      <c r="D514" s="15"/>
      <c r="E514" s="15"/>
      <c r="F514" s="140"/>
      <c r="G514" s="130"/>
      <c r="H514" s="11"/>
      <c r="I514" s="7"/>
    </row>
    <row r="515" spans="1:10" s="33" customFormat="1">
      <c r="A515" s="25"/>
      <c r="C515" s="16" t="s">
        <v>2013</v>
      </c>
      <c r="D515" s="34"/>
      <c r="E515" s="34"/>
      <c r="F515" s="144"/>
      <c r="G515" s="35"/>
      <c r="H515" s="35"/>
      <c r="I515" s="32"/>
    </row>
    <row r="516" spans="1:10" s="33" customFormat="1">
      <c r="A516" s="25"/>
      <c r="C516" s="16" t="s">
        <v>2032</v>
      </c>
      <c r="D516" s="34"/>
      <c r="E516" s="34"/>
      <c r="F516" s="144"/>
      <c r="G516" s="35"/>
      <c r="H516" s="35"/>
      <c r="I516" s="32"/>
    </row>
    <row r="517" spans="1:10" s="98" customFormat="1" ht="51">
      <c r="A517" s="25">
        <v>472</v>
      </c>
      <c r="B517" s="70" t="s">
        <v>2846</v>
      </c>
      <c r="C517" s="99" t="s">
        <v>2847</v>
      </c>
      <c r="D517" s="94" t="s">
        <v>975</v>
      </c>
      <c r="E517" s="94" t="s">
        <v>976</v>
      </c>
      <c r="F517" s="145">
        <v>1201</v>
      </c>
      <c r="G517" s="97">
        <v>1.5</v>
      </c>
      <c r="H517" s="97">
        <f>G517*F517</f>
        <v>1801.5</v>
      </c>
      <c r="I517" s="32" t="s">
        <v>1557</v>
      </c>
      <c r="J517" s="2"/>
    </row>
    <row r="518" spans="1:10" s="98" customFormat="1" ht="38.25">
      <c r="A518" s="25">
        <v>473</v>
      </c>
      <c r="B518" s="70" t="s">
        <v>2849</v>
      </c>
      <c r="C518" s="99" t="s">
        <v>2848</v>
      </c>
      <c r="D518" s="94" t="s">
        <v>975</v>
      </c>
      <c r="E518" s="94" t="s">
        <v>976</v>
      </c>
      <c r="F518" s="145">
        <v>1200</v>
      </c>
      <c r="G518" s="97">
        <v>0.3</v>
      </c>
      <c r="H518" s="97">
        <f t="shared" ref="H518:H581" si="25">G518*F518</f>
        <v>360</v>
      </c>
      <c r="I518" s="32" t="s">
        <v>974</v>
      </c>
      <c r="J518" s="2"/>
    </row>
    <row r="519" spans="1:10" s="98" customFormat="1" ht="38.25">
      <c r="A519" s="25">
        <v>474</v>
      </c>
      <c r="B519" s="70" t="s">
        <v>2850</v>
      </c>
      <c r="C519" s="99" t="s">
        <v>2854</v>
      </c>
      <c r="D519" s="94" t="s">
        <v>1559</v>
      </c>
      <c r="E519" s="94" t="s">
        <v>977</v>
      </c>
      <c r="F519" s="145">
        <v>170</v>
      </c>
      <c r="G519" s="97">
        <v>14.52</v>
      </c>
      <c r="H519" s="97">
        <f t="shared" si="25"/>
        <v>2468.4</v>
      </c>
      <c r="I519" s="32" t="s">
        <v>974</v>
      </c>
      <c r="J519" s="2"/>
    </row>
    <row r="520" spans="1:10" s="98" customFormat="1" ht="38.25">
      <c r="A520" s="25">
        <v>475</v>
      </c>
      <c r="B520" s="70" t="s">
        <v>2851</v>
      </c>
      <c r="C520" s="99" t="s">
        <v>2855</v>
      </c>
      <c r="D520" s="94" t="s">
        <v>1559</v>
      </c>
      <c r="E520" s="94" t="s">
        <v>977</v>
      </c>
      <c r="F520" s="145">
        <v>70</v>
      </c>
      <c r="G520" s="97">
        <v>17.100000000000001</v>
      </c>
      <c r="H520" s="97">
        <f t="shared" si="25"/>
        <v>1197</v>
      </c>
      <c r="I520" s="32" t="s">
        <v>974</v>
      </c>
      <c r="J520" s="2"/>
    </row>
    <row r="521" spans="1:10" s="98" customFormat="1" ht="38.25">
      <c r="A521" s="25">
        <v>476</v>
      </c>
      <c r="B521" s="70" t="s">
        <v>2852</v>
      </c>
      <c r="C521" s="99" t="s">
        <v>2856</v>
      </c>
      <c r="D521" s="94" t="s">
        <v>1559</v>
      </c>
      <c r="E521" s="94" t="s">
        <v>977</v>
      </c>
      <c r="F521" s="145">
        <v>20</v>
      </c>
      <c r="G521" s="97">
        <v>20.61</v>
      </c>
      <c r="H521" s="97">
        <f t="shared" si="25"/>
        <v>412.2</v>
      </c>
      <c r="I521" s="32" t="s">
        <v>974</v>
      </c>
      <c r="J521" s="2"/>
    </row>
    <row r="522" spans="1:10" s="98" customFormat="1" ht="38.25">
      <c r="A522" s="25">
        <v>477</v>
      </c>
      <c r="B522" s="70" t="s">
        <v>2853</v>
      </c>
      <c r="C522" s="99" t="s">
        <v>2857</v>
      </c>
      <c r="D522" s="94" t="s">
        <v>978</v>
      </c>
      <c r="E522" s="94" t="s">
        <v>977</v>
      </c>
      <c r="F522" s="145">
        <v>2815</v>
      </c>
      <c r="G522" s="97">
        <v>15.26</v>
      </c>
      <c r="H522" s="97">
        <f t="shared" si="25"/>
        <v>42956.9</v>
      </c>
      <c r="I522" s="32" t="s">
        <v>974</v>
      </c>
      <c r="J522" s="2"/>
    </row>
    <row r="523" spans="1:10" s="98" customFormat="1" ht="38.25">
      <c r="A523" s="25">
        <v>478</v>
      </c>
      <c r="B523" s="70" t="s">
        <v>2858</v>
      </c>
      <c r="C523" s="96" t="s">
        <v>1562</v>
      </c>
      <c r="D523" s="94" t="s">
        <v>978</v>
      </c>
      <c r="E523" s="94" t="s">
        <v>977</v>
      </c>
      <c r="F523" s="145">
        <v>2105</v>
      </c>
      <c r="G523" s="97">
        <v>18.3</v>
      </c>
      <c r="H523" s="97">
        <f t="shared" si="25"/>
        <v>38521.5</v>
      </c>
      <c r="I523" s="32" t="s">
        <v>974</v>
      </c>
      <c r="J523" s="2"/>
    </row>
    <row r="524" spans="1:10" s="98" customFormat="1" ht="38.25">
      <c r="A524" s="25">
        <v>479</v>
      </c>
      <c r="B524" s="70" t="s">
        <v>2859</v>
      </c>
      <c r="C524" s="96" t="s">
        <v>1563</v>
      </c>
      <c r="D524" s="94" t="s">
        <v>978</v>
      </c>
      <c r="E524" s="94" t="s">
        <v>977</v>
      </c>
      <c r="F524" s="145">
        <v>1605</v>
      </c>
      <c r="G524" s="97">
        <v>22</v>
      </c>
      <c r="H524" s="97">
        <f t="shared" si="25"/>
        <v>35310</v>
      </c>
      <c r="I524" s="32" t="s">
        <v>974</v>
      </c>
      <c r="J524" s="2"/>
    </row>
    <row r="525" spans="1:10" s="98" customFormat="1" ht="38.25">
      <c r="A525" s="25">
        <v>480</v>
      </c>
      <c r="B525" s="70" t="s">
        <v>2860</v>
      </c>
      <c r="C525" s="96" t="s">
        <v>1564</v>
      </c>
      <c r="D525" s="94" t="s">
        <v>978</v>
      </c>
      <c r="E525" s="94" t="s">
        <v>977</v>
      </c>
      <c r="F525" s="145">
        <v>1410</v>
      </c>
      <c r="G525" s="97">
        <v>25.66</v>
      </c>
      <c r="H525" s="97">
        <f t="shared" si="25"/>
        <v>36180.6</v>
      </c>
      <c r="I525" s="32" t="s">
        <v>974</v>
      </c>
      <c r="J525" s="2"/>
    </row>
    <row r="526" spans="1:10" s="98" customFormat="1" ht="38.25">
      <c r="A526" s="25">
        <v>481</v>
      </c>
      <c r="B526" s="70" t="s">
        <v>2861</v>
      </c>
      <c r="C526" s="96" t="s">
        <v>1565</v>
      </c>
      <c r="D526" s="94" t="s">
        <v>978</v>
      </c>
      <c r="E526" s="94" t="s">
        <v>977</v>
      </c>
      <c r="F526" s="145">
        <v>590</v>
      </c>
      <c r="G526" s="97">
        <v>29.02</v>
      </c>
      <c r="H526" s="97">
        <f t="shared" si="25"/>
        <v>17121.8</v>
      </c>
      <c r="I526" s="32" t="s">
        <v>974</v>
      </c>
      <c r="J526" s="2"/>
    </row>
    <row r="527" spans="1:10" s="98" customFormat="1" ht="38.25">
      <c r="A527" s="25">
        <v>482</v>
      </c>
      <c r="B527" s="70" t="s">
        <v>2862</v>
      </c>
      <c r="C527" s="96" t="s">
        <v>1566</v>
      </c>
      <c r="D527" s="94" t="s">
        <v>978</v>
      </c>
      <c r="E527" s="94" t="s">
        <v>977</v>
      </c>
      <c r="F527" s="145">
        <v>621</v>
      </c>
      <c r="G527" s="97">
        <v>33.909999999999997</v>
      </c>
      <c r="H527" s="97">
        <f t="shared" si="25"/>
        <v>21058.109999999997</v>
      </c>
      <c r="I527" s="32" t="s">
        <v>974</v>
      </c>
      <c r="J527" s="2"/>
    </row>
    <row r="528" spans="1:10" s="98" customFormat="1" ht="38.25">
      <c r="A528" s="25">
        <v>483</v>
      </c>
      <c r="B528" s="70" t="s">
        <v>2863</v>
      </c>
      <c r="C528" s="96" t="s">
        <v>1567</v>
      </c>
      <c r="D528" s="94" t="s">
        <v>978</v>
      </c>
      <c r="E528" s="94" t="s">
        <v>977</v>
      </c>
      <c r="F528" s="145">
        <v>345</v>
      </c>
      <c r="G528" s="97">
        <v>41</v>
      </c>
      <c r="H528" s="97">
        <f t="shared" si="25"/>
        <v>14145</v>
      </c>
      <c r="I528" s="32" t="s">
        <v>974</v>
      </c>
      <c r="J528" s="2"/>
    </row>
    <row r="529" spans="1:10" s="98" customFormat="1" ht="38.25">
      <c r="A529" s="25">
        <v>484</v>
      </c>
      <c r="B529" s="70" t="s">
        <v>2864</v>
      </c>
      <c r="C529" s="96" t="s">
        <v>1568</v>
      </c>
      <c r="D529" s="94" t="s">
        <v>978</v>
      </c>
      <c r="E529" s="94" t="s">
        <v>977</v>
      </c>
      <c r="F529" s="145">
        <v>105</v>
      </c>
      <c r="G529" s="97">
        <v>55.64</v>
      </c>
      <c r="H529" s="97">
        <f t="shared" si="25"/>
        <v>5842.2</v>
      </c>
      <c r="I529" s="32" t="s">
        <v>974</v>
      </c>
      <c r="J529" s="2"/>
    </row>
    <row r="530" spans="1:10" s="98" customFormat="1" ht="38.25">
      <c r="A530" s="25">
        <v>485</v>
      </c>
      <c r="B530" s="70" t="s">
        <v>2865</v>
      </c>
      <c r="C530" s="96" t="s">
        <v>1569</v>
      </c>
      <c r="D530" s="94" t="s">
        <v>978</v>
      </c>
      <c r="E530" s="94" t="s">
        <v>977</v>
      </c>
      <c r="F530" s="145">
        <v>166</v>
      </c>
      <c r="G530" s="97">
        <v>73.89</v>
      </c>
      <c r="H530" s="97">
        <f t="shared" si="25"/>
        <v>12265.74</v>
      </c>
      <c r="I530" s="32" t="s">
        <v>974</v>
      </c>
      <c r="J530" s="2"/>
    </row>
    <row r="531" spans="1:10" s="98" customFormat="1" ht="38.25">
      <c r="A531" s="25">
        <v>486</v>
      </c>
      <c r="B531" s="70" t="s">
        <v>2866</v>
      </c>
      <c r="C531" s="96" t="s">
        <v>1570</v>
      </c>
      <c r="D531" s="94" t="s">
        <v>979</v>
      </c>
      <c r="E531" s="94" t="s">
        <v>980</v>
      </c>
      <c r="F531" s="145">
        <v>40</v>
      </c>
      <c r="G531" s="97">
        <v>13.03</v>
      </c>
      <c r="H531" s="97">
        <f t="shared" si="25"/>
        <v>521.19999999999993</v>
      </c>
      <c r="I531" s="32" t="s">
        <v>974</v>
      </c>
      <c r="J531" s="2"/>
    </row>
    <row r="532" spans="1:10" s="98" customFormat="1" ht="38.25">
      <c r="A532" s="25">
        <v>487</v>
      </c>
      <c r="B532" s="70" t="s">
        <v>2867</v>
      </c>
      <c r="C532" s="96" t="s">
        <v>259</v>
      </c>
      <c r="D532" s="94" t="s">
        <v>979</v>
      </c>
      <c r="E532" s="94" t="s">
        <v>980</v>
      </c>
      <c r="F532" s="145">
        <v>20</v>
      </c>
      <c r="G532" s="97">
        <v>16.39</v>
      </c>
      <c r="H532" s="97">
        <f t="shared" si="25"/>
        <v>327.8</v>
      </c>
      <c r="I532" s="32" t="s">
        <v>974</v>
      </c>
      <c r="J532" s="2"/>
    </row>
    <row r="533" spans="1:10" s="98" customFormat="1" ht="38.25">
      <c r="A533" s="25">
        <v>488</v>
      </c>
      <c r="B533" s="70" t="s">
        <v>2868</v>
      </c>
      <c r="C533" s="96" t="s">
        <v>1571</v>
      </c>
      <c r="D533" s="94" t="s">
        <v>979</v>
      </c>
      <c r="E533" s="94" t="s">
        <v>980</v>
      </c>
      <c r="F533" s="145">
        <v>15</v>
      </c>
      <c r="G533" s="97">
        <v>21.29</v>
      </c>
      <c r="H533" s="97">
        <f t="shared" si="25"/>
        <v>319.34999999999997</v>
      </c>
      <c r="I533" s="32" t="s">
        <v>974</v>
      </c>
      <c r="J533" s="2"/>
    </row>
    <row r="534" spans="1:10" s="98" customFormat="1" ht="38.25">
      <c r="A534" s="25">
        <v>489</v>
      </c>
      <c r="B534" s="70" t="s">
        <v>2869</v>
      </c>
      <c r="C534" s="96" t="s">
        <v>260</v>
      </c>
      <c r="D534" s="94" t="s">
        <v>979</v>
      </c>
      <c r="E534" s="94" t="s">
        <v>980</v>
      </c>
      <c r="F534" s="145">
        <v>50</v>
      </c>
      <c r="G534" s="97">
        <v>26.14</v>
      </c>
      <c r="H534" s="97">
        <f t="shared" si="25"/>
        <v>1307</v>
      </c>
      <c r="I534" s="32" t="s">
        <v>974</v>
      </c>
      <c r="J534" s="2"/>
    </row>
    <row r="535" spans="1:10" s="98" customFormat="1" ht="38.25">
      <c r="A535" s="25">
        <v>490</v>
      </c>
      <c r="B535" s="70" t="s">
        <v>2870</v>
      </c>
      <c r="C535" s="96" t="s">
        <v>261</v>
      </c>
      <c r="D535" s="94" t="s">
        <v>979</v>
      </c>
      <c r="E535" s="94" t="s">
        <v>980</v>
      </c>
      <c r="F535" s="145">
        <v>15</v>
      </c>
      <c r="G535" s="97">
        <v>34.659999999999997</v>
      </c>
      <c r="H535" s="97">
        <f t="shared" si="25"/>
        <v>519.9</v>
      </c>
      <c r="I535" s="32" t="s">
        <v>974</v>
      </c>
      <c r="J535" s="2"/>
    </row>
    <row r="536" spans="1:10" s="98" customFormat="1" ht="38.25">
      <c r="A536" s="25">
        <v>491</v>
      </c>
      <c r="B536" s="70" t="s">
        <v>2871</v>
      </c>
      <c r="C536" s="96" t="s">
        <v>262</v>
      </c>
      <c r="D536" s="94" t="s">
        <v>979</v>
      </c>
      <c r="E536" s="94" t="s">
        <v>980</v>
      </c>
      <c r="F536" s="145">
        <v>35</v>
      </c>
      <c r="G536" s="97">
        <v>59.53</v>
      </c>
      <c r="H536" s="97">
        <f t="shared" si="25"/>
        <v>2083.5500000000002</v>
      </c>
      <c r="I536" s="32" t="s">
        <v>974</v>
      </c>
      <c r="J536" s="2"/>
    </row>
    <row r="537" spans="1:10" s="98" customFormat="1" ht="25.5">
      <c r="A537" s="25">
        <v>492</v>
      </c>
      <c r="B537" s="70" t="s">
        <v>2872</v>
      </c>
      <c r="C537" s="96" t="s">
        <v>1572</v>
      </c>
      <c r="D537" s="94" t="s">
        <v>1573</v>
      </c>
      <c r="E537" s="94" t="s">
        <v>981</v>
      </c>
      <c r="F537" s="145">
        <v>1</v>
      </c>
      <c r="G537" s="97">
        <v>78.86</v>
      </c>
      <c r="H537" s="97">
        <f t="shared" si="25"/>
        <v>78.86</v>
      </c>
      <c r="I537" s="32" t="s">
        <v>974</v>
      </c>
      <c r="J537" s="2"/>
    </row>
    <row r="538" spans="1:10" s="98" customFormat="1" ht="25.5">
      <c r="A538" s="25">
        <v>493</v>
      </c>
      <c r="B538" s="70" t="s">
        <v>2873</v>
      </c>
      <c r="C538" s="96" t="s">
        <v>1574</v>
      </c>
      <c r="D538" s="94" t="s">
        <v>1573</v>
      </c>
      <c r="E538" s="94" t="s">
        <v>981</v>
      </c>
      <c r="F538" s="145">
        <v>2</v>
      </c>
      <c r="G538" s="97">
        <v>114.56</v>
      </c>
      <c r="H538" s="97">
        <f t="shared" si="25"/>
        <v>229.12</v>
      </c>
      <c r="I538" s="32" t="s">
        <v>974</v>
      </c>
      <c r="J538" s="2"/>
    </row>
    <row r="539" spans="1:10" s="98" customFormat="1" ht="25.5">
      <c r="A539" s="25">
        <v>494</v>
      </c>
      <c r="B539" s="70" t="s">
        <v>2874</v>
      </c>
      <c r="C539" s="96" t="s">
        <v>1575</v>
      </c>
      <c r="D539" s="94" t="s">
        <v>1573</v>
      </c>
      <c r="E539" s="94" t="s">
        <v>981</v>
      </c>
      <c r="F539" s="145">
        <v>2</v>
      </c>
      <c r="G539" s="97">
        <v>724.61</v>
      </c>
      <c r="H539" s="97">
        <f t="shared" si="25"/>
        <v>1449.22</v>
      </c>
      <c r="I539" s="32" t="s">
        <v>974</v>
      </c>
      <c r="J539" s="2"/>
    </row>
    <row r="540" spans="1:10" s="98" customFormat="1" ht="38.25">
      <c r="A540" s="25">
        <v>495</v>
      </c>
      <c r="B540" s="70" t="s">
        <v>2875</v>
      </c>
      <c r="C540" s="96" t="s">
        <v>1576</v>
      </c>
      <c r="D540" s="94" t="s">
        <v>1577</v>
      </c>
      <c r="E540" s="94" t="s">
        <v>981</v>
      </c>
      <c r="F540" s="145">
        <v>3</v>
      </c>
      <c r="G540" s="97">
        <v>14.23</v>
      </c>
      <c r="H540" s="97">
        <f t="shared" si="25"/>
        <v>42.69</v>
      </c>
      <c r="I540" s="32" t="s">
        <v>974</v>
      </c>
      <c r="J540" s="2"/>
    </row>
    <row r="541" spans="1:10" s="98" customFormat="1" ht="38.25">
      <c r="A541" s="25">
        <v>496</v>
      </c>
      <c r="B541" s="70" t="s">
        <v>2876</v>
      </c>
      <c r="C541" s="96" t="s">
        <v>1578</v>
      </c>
      <c r="D541" s="94" t="s">
        <v>1577</v>
      </c>
      <c r="E541" s="94" t="s">
        <v>981</v>
      </c>
      <c r="F541" s="145">
        <v>6</v>
      </c>
      <c r="G541" s="97">
        <v>14.85</v>
      </c>
      <c r="H541" s="97">
        <f t="shared" si="25"/>
        <v>89.1</v>
      </c>
      <c r="I541" s="32" t="s">
        <v>974</v>
      </c>
      <c r="J541" s="2"/>
    </row>
    <row r="542" spans="1:10" s="98" customFormat="1" ht="25.5">
      <c r="A542" s="25">
        <v>497</v>
      </c>
      <c r="B542" s="70" t="s">
        <v>2877</v>
      </c>
      <c r="C542" s="96" t="s">
        <v>1579</v>
      </c>
      <c r="D542" s="94" t="s">
        <v>1577</v>
      </c>
      <c r="E542" s="94" t="s">
        <v>981</v>
      </c>
      <c r="F542" s="145">
        <v>23</v>
      </c>
      <c r="G542" s="97">
        <v>15.34</v>
      </c>
      <c r="H542" s="97">
        <f t="shared" si="25"/>
        <v>352.82</v>
      </c>
      <c r="I542" s="32" t="s">
        <v>974</v>
      </c>
      <c r="J542" s="2"/>
    </row>
    <row r="543" spans="1:10" s="98" customFormat="1" ht="25.5">
      <c r="A543" s="25">
        <v>498</v>
      </c>
      <c r="B543" s="70" t="s">
        <v>2878</v>
      </c>
      <c r="C543" s="96" t="s">
        <v>1580</v>
      </c>
      <c r="D543" s="94" t="s">
        <v>1577</v>
      </c>
      <c r="E543" s="94" t="s">
        <v>981</v>
      </c>
      <c r="F543" s="145">
        <v>43</v>
      </c>
      <c r="G543" s="97">
        <v>16.84</v>
      </c>
      <c r="H543" s="97">
        <f t="shared" si="25"/>
        <v>724.12</v>
      </c>
      <c r="I543" s="32" t="s">
        <v>974</v>
      </c>
      <c r="J543" s="2"/>
    </row>
    <row r="544" spans="1:10" s="98" customFormat="1" ht="25.5">
      <c r="A544" s="25">
        <v>499</v>
      </c>
      <c r="B544" s="70" t="s">
        <v>2879</v>
      </c>
      <c r="C544" s="96" t="s">
        <v>1581</v>
      </c>
      <c r="D544" s="94" t="s">
        <v>1577</v>
      </c>
      <c r="E544" s="94" t="s">
        <v>981</v>
      </c>
      <c r="F544" s="145">
        <v>40</v>
      </c>
      <c r="G544" s="97">
        <v>19.920000000000002</v>
      </c>
      <c r="H544" s="97">
        <f t="shared" si="25"/>
        <v>796.80000000000007</v>
      </c>
      <c r="I544" s="32" t="s">
        <v>974</v>
      </c>
      <c r="J544" s="2"/>
    </row>
    <row r="545" spans="1:10" s="98" customFormat="1" ht="25.5">
      <c r="A545" s="25">
        <v>500</v>
      </c>
      <c r="B545" s="70" t="s">
        <v>2880</v>
      </c>
      <c r="C545" s="96" t="s">
        <v>1582</v>
      </c>
      <c r="D545" s="94" t="s">
        <v>1577</v>
      </c>
      <c r="E545" s="94" t="s">
        <v>981</v>
      </c>
      <c r="F545" s="145">
        <v>22</v>
      </c>
      <c r="G545" s="97">
        <v>25.51</v>
      </c>
      <c r="H545" s="97">
        <f t="shared" si="25"/>
        <v>561.22</v>
      </c>
      <c r="I545" s="32" t="s">
        <v>974</v>
      </c>
      <c r="J545" s="2"/>
    </row>
    <row r="546" spans="1:10" s="98" customFormat="1" ht="25.5">
      <c r="A546" s="25">
        <v>501</v>
      </c>
      <c r="B546" s="70" t="s">
        <v>2881</v>
      </c>
      <c r="C546" s="96" t="s">
        <v>1583</v>
      </c>
      <c r="D546" s="94" t="s">
        <v>1577</v>
      </c>
      <c r="E546" s="94" t="s">
        <v>981</v>
      </c>
      <c r="F546" s="145">
        <v>23</v>
      </c>
      <c r="G546" s="97">
        <v>33.01</v>
      </c>
      <c r="H546" s="97">
        <f t="shared" si="25"/>
        <v>759.2299999999999</v>
      </c>
      <c r="I546" s="32" t="s">
        <v>974</v>
      </c>
      <c r="J546" s="2"/>
    </row>
    <row r="547" spans="1:10" s="98" customFormat="1" ht="25.5">
      <c r="A547" s="25">
        <v>502</v>
      </c>
      <c r="B547" s="70" t="s">
        <v>2882</v>
      </c>
      <c r="C547" s="96" t="s">
        <v>1584</v>
      </c>
      <c r="D547" s="94" t="s">
        <v>1577</v>
      </c>
      <c r="E547" s="94" t="s">
        <v>981</v>
      </c>
      <c r="F547" s="145">
        <v>14</v>
      </c>
      <c r="G547" s="97">
        <v>44.43</v>
      </c>
      <c r="H547" s="97">
        <f t="shared" si="25"/>
        <v>622.02</v>
      </c>
      <c r="I547" s="32" t="s">
        <v>974</v>
      </c>
      <c r="J547" s="2"/>
    </row>
    <row r="548" spans="1:10" s="98" customFormat="1" ht="25.5">
      <c r="A548" s="25">
        <v>503</v>
      </c>
      <c r="B548" s="70" t="s">
        <v>2883</v>
      </c>
      <c r="C548" s="99" t="s">
        <v>2228</v>
      </c>
      <c r="D548" s="94" t="s">
        <v>1577</v>
      </c>
      <c r="E548" s="94" t="s">
        <v>981</v>
      </c>
      <c r="F548" s="145">
        <v>2</v>
      </c>
      <c r="G548" s="97">
        <v>75.19</v>
      </c>
      <c r="H548" s="97">
        <f t="shared" si="25"/>
        <v>150.38</v>
      </c>
      <c r="I548" s="32" t="s">
        <v>974</v>
      </c>
      <c r="J548" s="2"/>
    </row>
    <row r="549" spans="1:10" s="98" customFormat="1" ht="38.25">
      <c r="A549" s="25">
        <v>504</v>
      </c>
      <c r="B549" s="70" t="s">
        <v>2884</v>
      </c>
      <c r="C549" s="96" t="s">
        <v>1585</v>
      </c>
      <c r="D549" s="94" t="s">
        <v>1573</v>
      </c>
      <c r="E549" s="94" t="s">
        <v>1586</v>
      </c>
      <c r="F549" s="145">
        <v>2</v>
      </c>
      <c r="G549" s="97">
        <v>132.77000000000001</v>
      </c>
      <c r="H549" s="97">
        <f t="shared" si="25"/>
        <v>265.54000000000002</v>
      </c>
      <c r="I549" s="32" t="s">
        <v>974</v>
      </c>
      <c r="J549" s="2"/>
    </row>
    <row r="550" spans="1:10" s="98" customFormat="1" ht="38.25">
      <c r="A550" s="25">
        <v>505</v>
      </c>
      <c r="B550" s="70" t="s">
        <v>2885</v>
      </c>
      <c r="C550" s="96" t="s">
        <v>1587</v>
      </c>
      <c r="D550" s="94" t="s">
        <v>1573</v>
      </c>
      <c r="E550" s="94" t="s">
        <v>981</v>
      </c>
      <c r="F550" s="145">
        <v>2</v>
      </c>
      <c r="G550" s="97">
        <v>160.76</v>
      </c>
      <c r="H550" s="97">
        <f t="shared" si="25"/>
        <v>321.52</v>
      </c>
      <c r="I550" s="32" t="s">
        <v>974</v>
      </c>
      <c r="J550" s="2"/>
    </row>
    <row r="551" spans="1:10" s="98" customFormat="1" ht="38.25">
      <c r="A551" s="25">
        <v>506</v>
      </c>
      <c r="B551" s="70" t="s">
        <v>2886</v>
      </c>
      <c r="C551" s="96" t="s">
        <v>1588</v>
      </c>
      <c r="D551" s="94" t="s">
        <v>1573</v>
      </c>
      <c r="E551" s="94" t="s">
        <v>981</v>
      </c>
      <c r="F551" s="145">
        <v>3</v>
      </c>
      <c r="G551" s="97">
        <v>204.61</v>
      </c>
      <c r="H551" s="97">
        <f t="shared" si="25"/>
        <v>613.83000000000004</v>
      </c>
      <c r="I551" s="32" t="s">
        <v>974</v>
      </c>
      <c r="J551" s="2"/>
    </row>
    <row r="552" spans="1:10" s="98" customFormat="1" ht="38.25">
      <c r="A552" s="25">
        <v>507</v>
      </c>
      <c r="B552" s="70" t="s">
        <v>2887</v>
      </c>
      <c r="C552" s="96" t="s">
        <v>1589</v>
      </c>
      <c r="D552" s="94" t="s">
        <v>1573</v>
      </c>
      <c r="E552" s="94" t="s">
        <v>981</v>
      </c>
      <c r="F552" s="145">
        <v>1</v>
      </c>
      <c r="G552" s="97">
        <v>324.97000000000003</v>
      </c>
      <c r="H552" s="97">
        <f t="shared" si="25"/>
        <v>324.97000000000003</v>
      </c>
      <c r="I552" s="32" t="s">
        <v>974</v>
      </c>
      <c r="J552" s="2"/>
    </row>
    <row r="553" spans="1:10" s="98" customFormat="1" ht="38.25">
      <c r="A553" s="25">
        <v>508</v>
      </c>
      <c r="B553" s="70" t="s">
        <v>2888</v>
      </c>
      <c r="C553" s="96" t="s">
        <v>1590</v>
      </c>
      <c r="D553" s="94" t="s">
        <v>1577</v>
      </c>
      <c r="E553" s="94" t="s">
        <v>981</v>
      </c>
      <c r="F553" s="145">
        <v>2</v>
      </c>
      <c r="G553" s="97">
        <v>16.86</v>
      </c>
      <c r="H553" s="97">
        <f t="shared" si="25"/>
        <v>33.72</v>
      </c>
      <c r="I553" s="32" t="s">
        <v>974</v>
      </c>
      <c r="J553" s="2"/>
    </row>
    <row r="554" spans="1:10" s="98" customFormat="1" ht="38.25">
      <c r="A554" s="25">
        <v>509</v>
      </c>
      <c r="B554" s="70" t="s">
        <v>2889</v>
      </c>
      <c r="C554" s="96" t="s">
        <v>1591</v>
      </c>
      <c r="D554" s="94" t="s">
        <v>1577</v>
      </c>
      <c r="E554" s="94" t="s">
        <v>981</v>
      </c>
      <c r="F554" s="145">
        <v>5</v>
      </c>
      <c r="G554" s="97">
        <v>21.67</v>
      </c>
      <c r="H554" s="97">
        <f t="shared" si="25"/>
        <v>108.35000000000001</v>
      </c>
      <c r="I554" s="32" t="s">
        <v>974</v>
      </c>
      <c r="J554" s="2"/>
    </row>
    <row r="555" spans="1:10" s="98" customFormat="1" ht="25.5">
      <c r="A555" s="25">
        <v>510</v>
      </c>
      <c r="B555" s="70" t="s">
        <v>2890</v>
      </c>
      <c r="C555" s="96" t="s">
        <v>1592</v>
      </c>
      <c r="D555" s="94" t="s">
        <v>1577</v>
      </c>
      <c r="E555" s="94" t="s">
        <v>981</v>
      </c>
      <c r="F555" s="145">
        <v>1</v>
      </c>
      <c r="G555" s="97">
        <v>18.899999999999999</v>
      </c>
      <c r="H555" s="97">
        <f t="shared" si="25"/>
        <v>18.899999999999999</v>
      </c>
      <c r="I555" s="32" t="s">
        <v>974</v>
      </c>
      <c r="J555" s="2"/>
    </row>
    <row r="556" spans="1:10" s="98" customFormat="1" ht="25.5">
      <c r="A556" s="25">
        <v>511</v>
      </c>
      <c r="B556" s="70" t="s">
        <v>2891</v>
      </c>
      <c r="C556" s="96" t="s">
        <v>1593</v>
      </c>
      <c r="D556" s="94" t="s">
        <v>1577</v>
      </c>
      <c r="E556" s="94" t="s">
        <v>981</v>
      </c>
      <c r="F556" s="145">
        <v>2</v>
      </c>
      <c r="G556" s="97">
        <v>22.12</v>
      </c>
      <c r="H556" s="97">
        <f t="shared" si="25"/>
        <v>44.24</v>
      </c>
      <c r="I556" s="32" t="s">
        <v>974</v>
      </c>
      <c r="J556" s="2"/>
    </row>
    <row r="557" spans="1:10" s="98" customFormat="1" ht="25.5">
      <c r="A557" s="25">
        <v>512</v>
      </c>
      <c r="B557" s="70" t="s">
        <v>2892</v>
      </c>
      <c r="C557" s="96" t="s">
        <v>1594</v>
      </c>
      <c r="D557" s="94" t="s">
        <v>1577</v>
      </c>
      <c r="E557" s="94" t="s">
        <v>981</v>
      </c>
      <c r="F557" s="145">
        <v>3</v>
      </c>
      <c r="G557" s="97">
        <v>27.79</v>
      </c>
      <c r="H557" s="97">
        <f t="shared" si="25"/>
        <v>83.37</v>
      </c>
      <c r="I557" s="32" t="s">
        <v>974</v>
      </c>
      <c r="J557" s="2"/>
    </row>
    <row r="558" spans="1:10" s="98" customFormat="1" ht="25.5">
      <c r="A558" s="25">
        <v>513</v>
      </c>
      <c r="B558" s="70" t="s">
        <v>2893</v>
      </c>
      <c r="C558" s="96" t="s">
        <v>1595</v>
      </c>
      <c r="D558" s="94" t="s">
        <v>1577</v>
      </c>
      <c r="E558" s="94" t="s">
        <v>981</v>
      </c>
      <c r="F558" s="145">
        <v>3</v>
      </c>
      <c r="G558" s="97">
        <v>34.39</v>
      </c>
      <c r="H558" s="97">
        <f t="shared" si="25"/>
        <v>103.17</v>
      </c>
      <c r="I558" s="32" t="s">
        <v>974</v>
      </c>
      <c r="J558" s="2"/>
    </row>
    <row r="559" spans="1:10" s="98" customFormat="1" ht="25.5">
      <c r="A559" s="25">
        <v>514</v>
      </c>
      <c r="B559" s="70" t="s">
        <v>2894</v>
      </c>
      <c r="C559" s="96" t="s">
        <v>1596</v>
      </c>
      <c r="D559" s="94" t="s">
        <v>1577</v>
      </c>
      <c r="E559" s="94" t="s">
        <v>981</v>
      </c>
      <c r="F559" s="145">
        <v>1</v>
      </c>
      <c r="G559" s="97">
        <v>43.81</v>
      </c>
      <c r="H559" s="97">
        <f t="shared" si="25"/>
        <v>43.81</v>
      </c>
      <c r="I559" s="32" t="s">
        <v>974</v>
      </c>
      <c r="J559" s="2"/>
    </row>
    <row r="560" spans="1:10" s="98" customFormat="1" ht="38.25">
      <c r="A560" s="25">
        <v>515</v>
      </c>
      <c r="B560" s="70" t="s">
        <v>2895</v>
      </c>
      <c r="C560" s="96" t="s">
        <v>1597</v>
      </c>
      <c r="D560" s="94" t="s">
        <v>1573</v>
      </c>
      <c r="E560" s="94" t="s">
        <v>981</v>
      </c>
      <c r="F560" s="145">
        <v>1</v>
      </c>
      <c r="G560" s="97">
        <v>131.65</v>
      </c>
      <c r="H560" s="97">
        <f t="shared" si="25"/>
        <v>131.65</v>
      </c>
      <c r="I560" s="32" t="s">
        <v>974</v>
      </c>
      <c r="J560" s="2"/>
    </row>
    <row r="561" spans="1:10" s="98" customFormat="1" ht="38.25">
      <c r="A561" s="25">
        <v>516</v>
      </c>
      <c r="B561" s="70" t="s">
        <v>2896</v>
      </c>
      <c r="C561" s="96" t="s">
        <v>1598</v>
      </c>
      <c r="D561" s="94" t="s">
        <v>1573</v>
      </c>
      <c r="E561" s="94" t="s">
        <v>981</v>
      </c>
      <c r="F561" s="145">
        <v>1</v>
      </c>
      <c r="G561" s="97">
        <v>227.12</v>
      </c>
      <c r="H561" s="97">
        <f t="shared" si="25"/>
        <v>227.12</v>
      </c>
      <c r="I561" s="32" t="s">
        <v>974</v>
      </c>
      <c r="J561" s="2"/>
    </row>
    <row r="562" spans="1:10" s="98" customFormat="1" ht="38.25">
      <c r="A562" s="25">
        <v>517</v>
      </c>
      <c r="B562" s="70" t="s">
        <v>2897</v>
      </c>
      <c r="C562" s="96" t="s">
        <v>1599</v>
      </c>
      <c r="D562" s="94" t="s">
        <v>1577</v>
      </c>
      <c r="E562" s="94" t="s">
        <v>981</v>
      </c>
      <c r="F562" s="145">
        <v>52</v>
      </c>
      <c r="G562" s="97">
        <v>63.86</v>
      </c>
      <c r="H562" s="97">
        <f t="shared" si="25"/>
        <v>3320.72</v>
      </c>
      <c r="I562" s="32" t="s">
        <v>974</v>
      </c>
      <c r="J562" s="2"/>
    </row>
    <row r="563" spans="1:10" s="98" customFormat="1" ht="25.5">
      <c r="A563" s="25">
        <v>518</v>
      </c>
      <c r="B563" s="70" t="s">
        <v>2898</v>
      </c>
      <c r="C563" s="96" t="s">
        <v>1600</v>
      </c>
      <c r="D563" s="94" t="s">
        <v>1577</v>
      </c>
      <c r="E563" s="94" t="s">
        <v>981</v>
      </c>
      <c r="F563" s="145">
        <v>2</v>
      </c>
      <c r="G563" s="97">
        <v>87.56</v>
      </c>
      <c r="H563" s="97">
        <f t="shared" si="25"/>
        <v>175.12</v>
      </c>
      <c r="I563" s="32" t="s">
        <v>974</v>
      </c>
      <c r="J563" s="2"/>
    </row>
    <row r="564" spans="1:10" s="98" customFormat="1" ht="25.5">
      <c r="A564" s="25">
        <v>519</v>
      </c>
      <c r="B564" s="70" t="s">
        <v>2899</v>
      </c>
      <c r="C564" s="96" t="s">
        <v>1601</v>
      </c>
      <c r="D564" s="94" t="s">
        <v>1577</v>
      </c>
      <c r="E564" s="94" t="s">
        <v>981</v>
      </c>
      <c r="F564" s="145">
        <v>11</v>
      </c>
      <c r="G564" s="97">
        <v>8.92</v>
      </c>
      <c r="H564" s="97">
        <f t="shared" si="25"/>
        <v>98.12</v>
      </c>
      <c r="I564" s="32" t="s">
        <v>974</v>
      </c>
      <c r="J564" s="2"/>
    </row>
    <row r="565" spans="1:10" s="98" customFormat="1" ht="25.5">
      <c r="A565" s="25">
        <v>520</v>
      </c>
      <c r="B565" s="70" t="s">
        <v>2900</v>
      </c>
      <c r="C565" s="96" t="s">
        <v>1602</v>
      </c>
      <c r="D565" s="94" t="s">
        <v>1577</v>
      </c>
      <c r="E565" s="94" t="s">
        <v>981</v>
      </c>
      <c r="F565" s="145">
        <v>4</v>
      </c>
      <c r="G565" s="97">
        <v>11.98</v>
      </c>
      <c r="H565" s="97">
        <f t="shared" si="25"/>
        <v>47.92</v>
      </c>
      <c r="I565" s="32" t="s">
        <v>974</v>
      </c>
      <c r="J565" s="2"/>
    </row>
    <row r="566" spans="1:10" s="98" customFormat="1" ht="51">
      <c r="A566" s="25">
        <v>521</v>
      </c>
      <c r="B566" s="70" t="s">
        <v>2901</v>
      </c>
      <c r="C566" s="99" t="s">
        <v>2386</v>
      </c>
      <c r="D566" s="94" t="s">
        <v>1603</v>
      </c>
      <c r="E566" s="94" t="s">
        <v>981</v>
      </c>
      <c r="F566" s="145">
        <v>25</v>
      </c>
      <c r="G566" s="97">
        <v>114.33</v>
      </c>
      <c r="H566" s="97">
        <f t="shared" si="25"/>
        <v>2858.25</v>
      </c>
      <c r="I566" s="32" t="s">
        <v>974</v>
      </c>
      <c r="J566" s="2"/>
    </row>
    <row r="567" spans="1:10" s="98" customFormat="1" ht="63.75">
      <c r="A567" s="25">
        <v>522</v>
      </c>
      <c r="B567" s="70" t="s">
        <v>2902</v>
      </c>
      <c r="C567" s="99" t="s">
        <v>2229</v>
      </c>
      <c r="D567" s="94" t="s">
        <v>1603</v>
      </c>
      <c r="E567" s="94" t="s">
        <v>981</v>
      </c>
      <c r="F567" s="145">
        <v>16</v>
      </c>
      <c r="G567" s="97">
        <v>449.08</v>
      </c>
      <c r="H567" s="97">
        <f t="shared" si="25"/>
        <v>7185.28</v>
      </c>
      <c r="I567" s="32" t="s">
        <v>974</v>
      </c>
      <c r="J567" s="2"/>
    </row>
    <row r="568" spans="1:10" s="98" customFormat="1" ht="51">
      <c r="A568" s="25">
        <v>523</v>
      </c>
      <c r="B568" s="70" t="s">
        <v>2903</v>
      </c>
      <c r="C568" s="99" t="s">
        <v>2230</v>
      </c>
      <c r="D568" s="94" t="s">
        <v>1603</v>
      </c>
      <c r="E568" s="94" t="s">
        <v>981</v>
      </c>
      <c r="F568" s="145">
        <v>236</v>
      </c>
      <c r="G568" s="97">
        <v>145.22999999999999</v>
      </c>
      <c r="H568" s="97">
        <f t="shared" si="25"/>
        <v>34274.28</v>
      </c>
      <c r="I568" s="32" t="s">
        <v>974</v>
      </c>
      <c r="J568" s="2"/>
    </row>
    <row r="569" spans="1:10" s="98" customFormat="1" ht="38.25">
      <c r="A569" s="25">
        <v>524</v>
      </c>
      <c r="B569" s="70" t="s">
        <v>2904</v>
      </c>
      <c r="C569" s="99" t="s">
        <v>2231</v>
      </c>
      <c r="D569" s="94" t="s">
        <v>1603</v>
      </c>
      <c r="E569" s="94" t="s">
        <v>982</v>
      </c>
      <c r="F569" s="145">
        <v>20</v>
      </c>
      <c r="G569" s="97">
        <v>129.78</v>
      </c>
      <c r="H569" s="97">
        <f t="shared" si="25"/>
        <v>2595.6</v>
      </c>
      <c r="I569" s="32" t="s">
        <v>974</v>
      </c>
      <c r="J569" s="2"/>
    </row>
    <row r="570" spans="1:10" s="98" customFormat="1" ht="63.75">
      <c r="A570" s="25">
        <v>525</v>
      </c>
      <c r="B570" s="70" t="s">
        <v>2905</v>
      </c>
      <c r="C570" s="99" t="s">
        <v>2232</v>
      </c>
      <c r="D570" s="94" t="s">
        <v>1603</v>
      </c>
      <c r="E570" s="94" t="s">
        <v>981</v>
      </c>
      <c r="F570" s="145">
        <v>26</v>
      </c>
      <c r="G570" s="97">
        <v>229.71</v>
      </c>
      <c r="H570" s="97">
        <f t="shared" si="25"/>
        <v>5972.46</v>
      </c>
      <c r="I570" s="32" t="s">
        <v>974</v>
      </c>
      <c r="J570" s="2"/>
    </row>
    <row r="571" spans="1:10" s="98" customFormat="1" ht="25.5">
      <c r="A571" s="25">
        <v>526</v>
      </c>
      <c r="B571" s="70" t="s">
        <v>2906</v>
      </c>
      <c r="C571" s="96" t="s">
        <v>1604</v>
      </c>
      <c r="D571" s="94" t="s">
        <v>1577</v>
      </c>
      <c r="E571" s="94" t="s">
        <v>981</v>
      </c>
      <c r="F571" s="145">
        <v>202</v>
      </c>
      <c r="G571" s="97">
        <v>485.91</v>
      </c>
      <c r="H571" s="97">
        <f t="shared" si="25"/>
        <v>98153.82</v>
      </c>
      <c r="I571" s="32" t="s">
        <v>974</v>
      </c>
      <c r="J571" s="2"/>
    </row>
    <row r="572" spans="1:10" s="98" customFormat="1" ht="38.25">
      <c r="A572" s="25">
        <v>527</v>
      </c>
      <c r="B572" s="70" t="s">
        <v>2907</v>
      </c>
      <c r="C572" s="96" t="s">
        <v>1605</v>
      </c>
      <c r="D572" s="94" t="s">
        <v>1577</v>
      </c>
      <c r="E572" s="94" t="s">
        <v>981</v>
      </c>
      <c r="F572" s="145">
        <v>16</v>
      </c>
      <c r="G572" s="97">
        <v>739.6</v>
      </c>
      <c r="H572" s="97">
        <f t="shared" si="25"/>
        <v>11833.6</v>
      </c>
      <c r="I572" s="32" t="s">
        <v>974</v>
      </c>
      <c r="J572" s="2"/>
    </row>
    <row r="573" spans="1:10" s="98" customFormat="1" ht="63.75">
      <c r="A573" s="25">
        <v>528</v>
      </c>
      <c r="B573" s="70" t="s">
        <v>2908</v>
      </c>
      <c r="C573" s="96" t="s">
        <v>1606</v>
      </c>
      <c r="D573" s="94" t="s">
        <v>1607</v>
      </c>
      <c r="E573" s="94" t="s">
        <v>981</v>
      </c>
      <c r="F573" s="145">
        <v>1</v>
      </c>
      <c r="G573" s="97">
        <v>20418.150000000001</v>
      </c>
      <c r="H573" s="97">
        <f t="shared" si="25"/>
        <v>20418.150000000001</v>
      </c>
      <c r="I573" s="32" t="s">
        <v>974</v>
      </c>
      <c r="J573" s="2"/>
    </row>
    <row r="574" spans="1:10" s="98" customFormat="1" ht="63.75">
      <c r="A574" s="25">
        <v>529</v>
      </c>
      <c r="B574" s="70" t="s">
        <v>2909</v>
      </c>
      <c r="C574" s="96" t="s">
        <v>1608</v>
      </c>
      <c r="D574" s="94" t="s">
        <v>1607</v>
      </c>
      <c r="E574" s="94" t="s">
        <v>981</v>
      </c>
      <c r="F574" s="145">
        <v>1</v>
      </c>
      <c r="G574" s="97">
        <v>23236.3</v>
      </c>
      <c r="H574" s="97">
        <f t="shared" si="25"/>
        <v>23236.3</v>
      </c>
      <c r="I574" s="32" t="s">
        <v>974</v>
      </c>
      <c r="J574" s="2"/>
    </row>
    <row r="575" spans="1:10" s="98" customFormat="1" ht="63.75">
      <c r="A575" s="25">
        <v>530</v>
      </c>
      <c r="B575" s="70" t="s">
        <v>2910</v>
      </c>
      <c r="C575" s="96" t="s">
        <v>1835</v>
      </c>
      <c r="D575" s="94" t="s">
        <v>1607</v>
      </c>
      <c r="E575" s="94" t="s">
        <v>981</v>
      </c>
      <c r="F575" s="145">
        <v>1</v>
      </c>
      <c r="G575" s="97">
        <v>23236.3</v>
      </c>
      <c r="H575" s="97">
        <f t="shared" si="25"/>
        <v>23236.3</v>
      </c>
      <c r="I575" s="32" t="s">
        <v>974</v>
      </c>
      <c r="J575" s="2"/>
    </row>
    <row r="576" spans="1:10" s="98" customFormat="1" ht="25.5">
      <c r="A576" s="25">
        <v>531</v>
      </c>
      <c r="B576" s="70" t="s">
        <v>2911</v>
      </c>
      <c r="C576" s="96" t="s">
        <v>1609</v>
      </c>
      <c r="D576" s="94" t="s">
        <v>1610</v>
      </c>
      <c r="E576" s="94" t="s">
        <v>981</v>
      </c>
      <c r="F576" s="145">
        <v>1</v>
      </c>
      <c r="G576" s="97">
        <v>10000</v>
      </c>
      <c r="H576" s="97">
        <f t="shared" si="25"/>
        <v>10000</v>
      </c>
      <c r="I576" s="32" t="s">
        <v>974</v>
      </c>
      <c r="J576" s="2"/>
    </row>
    <row r="577" spans="1:10" s="98" customFormat="1" ht="25.5">
      <c r="A577" s="25">
        <v>532</v>
      </c>
      <c r="B577" s="70" t="s">
        <v>2912</v>
      </c>
      <c r="C577" s="96" t="s">
        <v>1611</v>
      </c>
      <c r="D577" s="94" t="s">
        <v>1612</v>
      </c>
      <c r="E577" s="94" t="s">
        <v>981</v>
      </c>
      <c r="F577" s="145">
        <v>4</v>
      </c>
      <c r="G577" s="97">
        <v>153.09</v>
      </c>
      <c r="H577" s="97">
        <f t="shared" si="25"/>
        <v>612.36</v>
      </c>
      <c r="I577" s="32" t="s">
        <v>974</v>
      </c>
      <c r="J577" s="2"/>
    </row>
    <row r="578" spans="1:10" s="98" customFormat="1" ht="25.5">
      <c r="A578" s="25">
        <v>533</v>
      </c>
      <c r="B578" s="70" t="s">
        <v>2913</v>
      </c>
      <c r="C578" s="96" t="s">
        <v>1613</v>
      </c>
      <c r="D578" s="94" t="s">
        <v>1612</v>
      </c>
      <c r="E578" s="94" t="s">
        <v>982</v>
      </c>
      <c r="F578" s="145">
        <v>5</v>
      </c>
      <c r="G578" s="97">
        <v>160.44</v>
      </c>
      <c r="H578" s="97">
        <f t="shared" si="25"/>
        <v>802.2</v>
      </c>
      <c r="I578" s="32" t="s">
        <v>974</v>
      </c>
      <c r="J578" s="2"/>
    </row>
    <row r="579" spans="1:10" s="98" customFormat="1" ht="25.5">
      <c r="A579" s="25">
        <v>534</v>
      </c>
      <c r="B579" s="70" t="s">
        <v>2914</v>
      </c>
      <c r="C579" s="96" t="s">
        <v>1614</v>
      </c>
      <c r="D579" s="94" t="s">
        <v>1612</v>
      </c>
      <c r="E579" s="94" t="s">
        <v>981</v>
      </c>
      <c r="F579" s="145">
        <v>1</v>
      </c>
      <c r="G579" s="97">
        <v>201.07</v>
      </c>
      <c r="H579" s="97">
        <f t="shared" si="25"/>
        <v>201.07</v>
      </c>
      <c r="I579" s="32" t="s">
        <v>974</v>
      </c>
      <c r="J579" s="2"/>
    </row>
    <row r="580" spans="1:10" s="98" customFormat="1" ht="25.5">
      <c r="A580" s="25">
        <v>535</v>
      </c>
      <c r="B580" s="70" t="s">
        <v>2915</v>
      </c>
      <c r="C580" s="96" t="s">
        <v>1615</v>
      </c>
      <c r="D580" s="94" t="s">
        <v>1612</v>
      </c>
      <c r="E580" s="94" t="s">
        <v>981</v>
      </c>
      <c r="F580" s="145">
        <v>1</v>
      </c>
      <c r="G580" s="97">
        <v>274.42</v>
      </c>
      <c r="H580" s="97">
        <f t="shared" si="25"/>
        <v>274.42</v>
      </c>
      <c r="I580" s="32" t="s">
        <v>974</v>
      </c>
      <c r="J580" s="2"/>
    </row>
    <row r="581" spans="1:10" s="98" customFormat="1" ht="25.5">
      <c r="A581" s="25">
        <v>536</v>
      </c>
      <c r="B581" s="70" t="s">
        <v>2916</v>
      </c>
      <c r="C581" s="96" t="s">
        <v>1616</v>
      </c>
      <c r="D581" s="94" t="s">
        <v>1612</v>
      </c>
      <c r="E581" s="94" t="s">
        <v>981</v>
      </c>
      <c r="F581" s="145">
        <v>5</v>
      </c>
      <c r="G581" s="97">
        <v>334.02</v>
      </c>
      <c r="H581" s="97">
        <f t="shared" si="25"/>
        <v>1670.1</v>
      </c>
      <c r="I581" s="32" t="s">
        <v>974</v>
      </c>
      <c r="J581" s="2"/>
    </row>
    <row r="582" spans="1:10" s="98" customFormat="1" ht="25.5">
      <c r="A582" s="25">
        <v>537</v>
      </c>
      <c r="B582" s="70" t="s">
        <v>2917</v>
      </c>
      <c r="C582" s="96" t="s">
        <v>1617</v>
      </c>
      <c r="D582" s="94" t="s">
        <v>1618</v>
      </c>
      <c r="E582" s="94" t="s">
        <v>981</v>
      </c>
      <c r="F582" s="145">
        <v>28</v>
      </c>
      <c r="G582" s="97">
        <v>512.91999999999996</v>
      </c>
      <c r="H582" s="97">
        <f t="shared" ref="H582:H645" si="26">G582*F582</f>
        <v>14361.759999999998</v>
      </c>
      <c r="I582" s="32" t="s">
        <v>974</v>
      </c>
      <c r="J582" s="2"/>
    </row>
    <row r="583" spans="1:10" s="98" customFormat="1" ht="25.5">
      <c r="A583" s="25">
        <v>538</v>
      </c>
      <c r="B583" s="70" t="s">
        <v>2918</v>
      </c>
      <c r="C583" s="96" t="s">
        <v>1619</v>
      </c>
      <c r="D583" s="94" t="s">
        <v>1618</v>
      </c>
      <c r="E583" s="94" t="s">
        <v>981</v>
      </c>
      <c r="F583" s="145">
        <v>21</v>
      </c>
      <c r="G583" s="97">
        <v>659.92</v>
      </c>
      <c r="H583" s="97">
        <f t="shared" si="26"/>
        <v>13858.32</v>
      </c>
      <c r="I583" s="32" t="s">
        <v>974</v>
      </c>
      <c r="J583" s="2"/>
    </row>
    <row r="584" spans="1:10" s="98" customFormat="1">
      <c r="A584" s="25">
        <v>539</v>
      </c>
      <c r="B584" s="70" t="s">
        <v>2919</v>
      </c>
      <c r="C584" s="96" t="s">
        <v>1620</v>
      </c>
      <c r="D584" s="94" t="s">
        <v>983</v>
      </c>
      <c r="E584" s="94" t="s">
        <v>981</v>
      </c>
      <c r="F584" s="145">
        <v>3</v>
      </c>
      <c r="G584" s="97">
        <v>1809.85</v>
      </c>
      <c r="H584" s="97">
        <f t="shared" si="26"/>
        <v>5429.5499999999993</v>
      </c>
      <c r="I584" s="32" t="s">
        <v>974</v>
      </c>
      <c r="J584" s="2"/>
    </row>
    <row r="585" spans="1:10" s="98" customFormat="1" ht="25.5">
      <c r="A585" s="25">
        <v>540</v>
      </c>
      <c r="B585" s="70" t="s">
        <v>2920</v>
      </c>
      <c r="C585" s="96" t="s">
        <v>1621</v>
      </c>
      <c r="D585" s="94" t="s">
        <v>1622</v>
      </c>
      <c r="E585" s="94" t="s">
        <v>981</v>
      </c>
      <c r="F585" s="145">
        <v>1</v>
      </c>
      <c r="G585" s="97">
        <v>446.16</v>
      </c>
      <c r="H585" s="97">
        <f t="shared" si="26"/>
        <v>446.16</v>
      </c>
      <c r="I585" s="32" t="s">
        <v>974</v>
      </c>
      <c r="J585" s="2"/>
    </row>
    <row r="586" spans="1:10" s="98" customFormat="1" ht="38.25">
      <c r="A586" s="25">
        <v>541</v>
      </c>
      <c r="B586" s="70" t="s">
        <v>2921</v>
      </c>
      <c r="C586" s="96" t="s">
        <v>1623</v>
      </c>
      <c r="D586" s="94" t="s">
        <v>1577</v>
      </c>
      <c r="E586" s="94" t="s">
        <v>981</v>
      </c>
      <c r="F586" s="145">
        <v>1</v>
      </c>
      <c r="G586" s="97">
        <v>171.27</v>
      </c>
      <c r="H586" s="97">
        <f t="shared" si="26"/>
        <v>171.27</v>
      </c>
      <c r="I586" s="32" t="s">
        <v>974</v>
      </c>
      <c r="J586" s="2"/>
    </row>
    <row r="587" spans="1:10" s="98" customFormat="1" ht="51">
      <c r="A587" s="25">
        <v>542</v>
      </c>
      <c r="B587" s="70" t="s">
        <v>2922</v>
      </c>
      <c r="C587" s="96" t="s">
        <v>1624</v>
      </c>
      <c r="D587" s="94" t="s">
        <v>978</v>
      </c>
      <c r="E587" s="94" t="s">
        <v>981</v>
      </c>
      <c r="F587" s="145">
        <v>10</v>
      </c>
      <c r="G587" s="97">
        <v>68.56</v>
      </c>
      <c r="H587" s="97">
        <f t="shared" si="26"/>
        <v>685.6</v>
      </c>
      <c r="I587" s="32" t="s">
        <v>974</v>
      </c>
      <c r="J587" s="2"/>
    </row>
    <row r="588" spans="1:10" s="98" customFormat="1" ht="51">
      <c r="A588" s="25">
        <v>543</v>
      </c>
      <c r="B588" s="70" t="s">
        <v>2923</v>
      </c>
      <c r="C588" s="96" t="s">
        <v>1625</v>
      </c>
      <c r="D588" s="94" t="s">
        <v>978</v>
      </c>
      <c r="E588" s="94" t="s">
        <v>981</v>
      </c>
      <c r="F588" s="145">
        <v>8</v>
      </c>
      <c r="G588" s="97">
        <v>49.43</v>
      </c>
      <c r="H588" s="97">
        <f t="shared" si="26"/>
        <v>395.44</v>
      </c>
      <c r="I588" s="32" t="s">
        <v>974</v>
      </c>
      <c r="J588" s="2"/>
    </row>
    <row r="589" spans="1:10" s="98" customFormat="1" ht="51">
      <c r="A589" s="25">
        <v>544</v>
      </c>
      <c r="B589" s="70" t="s">
        <v>2924</v>
      </c>
      <c r="C589" s="96" t="s">
        <v>1626</v>
      </c>
      <c r="D589" s="94" t="s">
        <v>978</v>
      </c>
      <c r="E589" s="94" t="s">
        <v>981</v>
      </c>
      <c r="F589" s="145">
        <v>8</v>
      </c>
      <c r="G589" s="97">
        <v>40.26</v>
      </c>
      <c r="H589" s="97">
        <f t="shared" si="26"/>
        <v>322.08</v>
      </c>
      <c r="I589" s="32" t="s">
        <v>974</v>
      </c>
      <c r="J589" s="2"/>
    </row>
    <row r="590" spans="1:10" s="98" customFormat="1" ht="51">
      <c r="A590" s="25">
        <v>545</v>
      </c>
      <c r="B590" s="70" t="s">
        <v>2925</v>
      </c>
      <c r="C590" s="96" t="s">
        <v>1627</v>
      </c>
      <c r="D590" s="94" t="s">
        <v>978</v>
      </c>
      <c r="E590" s="94" t="s">
        <v>981</v>
      </c>
      <c r="F590" s="145">
        <v>13</v>
      </c>
      <c r="G590" s="97">
        <v>33.9</v>
      </c>
      <c r="H590" s="97">
        <f t="shared" si="26"/>
        <v>440.7</v>
      </c>
      <c r="I590" s="32" t="s">
        <v>974</v>
      </c>
      <c r="J590" s="2"/>
    </row>
    <row r="591" spans="1:10" s="98" customFormat="1" ht="38.25">
      <c r="A591" s="25">
        <v>546</v>
      </c>
      <c r="B591" s="70" t="s">
        <v>2926</v>
      </c>
      <c r="C591" s="96" t="s">
        <v>1628</v>
      </c>
      <c r="D591" s="94" t="s">
        <v>1607</v>
      </c>
      <c r="E591" s="94" t="s">
        <v>981</v>
      </c>
      <c r="F591" s="145">
        <v>2</v>
      </c>
      <c r="G591" s="97">
        <v>870.82</v>
      </c>
      <c r="H591" s="97">
        <f t="shared" si="26"/>
        <v>1741.64</v>
      </c>
      <c r="I591" s="32" t="s">
        <v>974</v>
      </c>
      <c r="J591" s="2"/>
    </row>
    <row r="592" spans="1:10" s="98" customFormat="1" ht="25.5">
      <c r="A592" s="25">
        <v>547</v>
      </c>
      <c r="B592" s="70" t="s">
        <v>2927</v>
      </c>
      <c r="C592" s="96" t="s">
        <v>1629</v>
      </c>
      <c r="D592" s="94" t="s">
        <v>1577</v>
      </c>
      <c r="E592" s="94" t="s">
        <v>981</v>
      </c>
      <c r="F592" s="145">
        <v>1</v>
      </c>
      <c r="G592" s="97">
        <v>259.56</v>
      </c>
      <c r="H592" s="97">
        <f t="shared" si="26"/>
        <v>259.56</v>
      </c>
      <c r="I592" s="32" t="s">
        <v>974</v>
      </c>
      <c r="J592" s="2"/>
    </row>
    <row r="593" spans="1:10" s="98" customFormat="1" ht="25.5">
      <c r="A593" s="25">
        <v>548</v>
      </c>
      <c r="B593" s="70" t="s">
        <v>2928</v>
      </c>
      <c r="C593" s="96" t="s">
        <v>1630</v>
      </c>
      <c r="D593" s="94" t="s">
        <v>1577</v>
      </c>
      <c r="E593" s="94" t="s">
        <v>981</v>
      </c>
      <c r="F593" s="145">
        <v>1</v>
      </c>
      <c r="G593" s="97">
        <v>357.33</v>
      </c>
      <c r="H593" s="97">
        <f t="shared" si="26"/>
        <v>357.33</v>
      </c>
      <c r="I593" s="32" t="s">
        <v>974</v>
      </c>
      <c r="J593" s="2"/>
    </row>
    <row r="594" spans="1:10" s="98" customFormat="1" ht="25.5">
      <c r="A594" s="25">
        <v>549</v>
      </c>
      <c r="B594" s="70" t="s">
        <v>2929</v>
      </c>
      <c r="C594" s="96" t="s">
        <v>1631</v>
      </c>
      <c r="D594" s="94" t="s">
        <v>1577</v>
      </c>
      <c r="E594" s="94" t="s">
        <v>981</v>
      </c>
      <c r="F594" s="145">
        <v>1</v>
      </c>
      <c r="G594" s="97">
        <v>84.11</v>
      </c>
      <c r="H594" s="97">
        <f t="shared" si="26"/>
        <v>84.11</v>
      </c>
      <c r="I594" s="32" t="s">
        <v>974</v>
      </c>
      <c r="J594" s="2"/>
    </row>
    <row r="595" spans="1:10" s="98" customFormat="1" ht="38.25">
      <c r="A595" s="25">
        <v>550</v>
      </c>
      <c r="B595" s="70" t="s">
        <v>2930</v>
      </c>
      <c r="C595" s="96" t="s">
        <v>1632</v>
      </c>
      <c r="D595" s="94" t="s">
        <v>1573</v>
      </c>
      <c r="E595" s="94" t="s">
        <v>981</v>
      </c>
      <c r="F595" s="145">
        <v>1</v>
      </c>
      <c r="G595" s="97">
        <v>516.46</v>
      </c>
      <c r="H595" s="97">
        <f t="shared" si="26"/>
        <v>516.46</v>
      </c>
      <c r="I595" s="32" t="s">
        <v>974</v>
      </c>
      <c r="J595" s="2"/>
    </row>
    <row r="596" spans="1:10" s="98" customFormat="1" ht="38.25">
      <c r="A596" s="25">
        <v>551</v>
      </c>
      <c r="B596" s="70" t="s">
        <v>2931</v>
      </c>
      <c r="C596" s="96" t="s">
        <v>1633</v>
      </c>
      <c r="D596" s="94" t="s">
        <v>1573</v>
      </c>
      <c r="E596" s="94" t="s">
        <v>981</v>
      </c>
      <c r="F596" s="145">
        <v>1</v>
      </c>
      <c r="G596" s="97">
        <v>642.38</v>
      </c>
      <c r="H596" s="97">
        <f t="shared" si="26"/>
        <v>642.38</v>
      </c>
      <c r="I596" s="32" t="s">
        <v>974</v>
      </c>
      <c r="J596" s="2"/>
    </row>
    <row r="597" spans="1:10" s="98" customFormat="1" ht="25.5">
      <c r="A597" s="25">
        <v>552</v>
      </c>
      <c r="B597" s="70" t="s">
        <v>2932</v>
      </c>
      <c r="C597" s="96" t="s">
        <v>1634</v>
      </c>
      <c r="D597" s="94" t="s">
        <v>1577</v>
      </c>
      <c r="E597" s="94" t="s">
        <v>981</v>
      </c>
      <c r="F597" s="145">
        <v>34</v>
      </c>
      <c r="G597" s="97">
        <v>135.03</v>
      </c>
      <c r="H597" s="97">
        <f t="shared" si="26"/>
        <v>4591.0200000000004</v>
      </c>
      <c r="I597" s="32" t="s">
        <v>974</v>
      </c>
      <c r="J597" s="2"/>
    </row>
    <row r="598" spans="1:10" s="98" customFormat="1" ht="51">
      <c r="A598" s="25">
        <v>553</v>
      </c>
      <c r="B598" s="70" t="s">
        <v>2933</v>
      </c>
      <c r="C598" s="99" t="s">
        <v>2233</v>
      </c>
      <c r="D598" s="94" t="s">
        <v>984</v>
      </c>
      <c r="E598" s="94" t="s">
        <v>977</v>
      </c>
      <c r="F598" s="145">
        <v>1440</v>
      </c>
      <c r="G598" s="97">
        <v>7.21</v>
      </c>
      <c r="H598" s="97">
        <f t="shared" si="26"/>
        <v>10382.4</v>
      </c>
      <c r="I598" s="32" t="s">
        <v>974</v>
      </c>
      <c r="J598" s="2"/>
    </row>
    <row r="599" spans="1:10" s="98" customFormat="1" ht="51">
      <c r="A599" s="25">
        <v>554</v>
      </c>
      <c r="B599" s="70" t="s">
        <v>2934</v>
      </c>
      <c r="C599" s="99" t="s">
        <v>2234</v>
      </c>
      <c r="D599" s="94" t="s">
        <v>984</v>
      </c>
      <c r="E599" s="94" t="s">
        <v>977</v>
      </c>
      <c r="F599" s="145">
        <v>775</v>
      </c>
      <c r="G599" s="97">
        <v>7.71</v>
      </c>
      <c r="H599" s="97">
        <f t="shared" si="26"/>
        <v>5975.25</v>
      </c>
      <c r="I599" s="32" t="s">
        <v>974</v>
      </c>
      <c r="J599" s="2"/>
    </row>
    <row r="600" spans="1:10" s="98" customFormat="1" ht="51">
      <c r="A600" s="25">
        <v>555</v>
      </c>
      <c r="B600" s="70" t="s">
        <v>2935</v>
      </c>
      <c r="C600" s="99" t="s">
        <v>2235</v>
      </c>
      <c r="D600" s="94" t="s">
        <v>984</v>
      </c>
      <c r="E600" s="94" t="s">
        <v>977</v>
      </c>
      <c r="F600" s="145">
        <v>645</v>
      </c>
      <c r="G600" s="97">
        <v>8.91</v>
      </c>
      <c r="H600" s="97">
        <f t="shared" si="26"/>
        <v>5746.95</v>
      </c>
      <c r="I600" s="32" t="s">
        <v>974</v>
      </c>
      <c r="J600" s="2"/>
    </row>
    <row r="601" spans="1:10" s="98" customFormat="1" ht="51">
      <c r="A601" s="25">
        <v>556</v>
      </c>
      <c r="B601" s="70" t="s">
        <v>2936</v>
      </c>
      <c r="C601" s="99" t="s">
        <v>2236</v>
      </c>
      <c r="D601" s="94" t="s">
        <v>984</v>
      </c>
      <c r="E601" s="94" t="s">
        <v>977</v>
      </c>
      <c r="F601" s="145">
        <v>400</v>
      </c>
      <c r="G601" s="97">
        <v>9.66</v>
      </c>
      <c r="H601" s="97">
        <f t="shared" si="26"/>
        <v>3864</v>
      </c>
      <c r="I601" s="32" t="s">
        <v>974</v>
      </c>
      <c r="J601" s="2"/>
    </row>
    <row r="602" spans="1:10" s="98" customFormat="1" ht="51">
      <c r="A602" s="25">
        <v>557</v>
      </c>
      <c r="B602" s="70" t="s">
        <v>2937</v>
      </c>
      <c r="C602" s="99" t="s">
        <v>2237</v>
      </c>
      <c r="D602" s="94" t="s">
        <v>984</v>
      </c>
      <c r="E602" s="94" t="s">
        <v>977</v>
      </c>
      <c r="F602" s="145">
        <v>40</v>
      </c>
      <c r="G602" s="97">
        <v>11.99</v>
      </c>
      <c r="H602" s="97">
        <f t="shared" si="26"/>
        <v>479.6</v>
      </c>
      <c r="I602" s="32" t="s">
        <v>974</v>
      </c>
      <c r="J602" s="2"/>
    </row>
    <row r="603" spans="1:10" s="98" customFormat="1" ht="51">
      <c r="A603" s="25">
        <v>558</v>
      </c>
      <c r="B603" s="70" t="s">
        <v>2938</v>
      </c>
      <c r="C603" s="99" t="s">
        <v>2238</v>
      </c>
      <c r="D603" s="94" t="s">
        <v>984</v>
      </c>
      <c r="E603" s="94" t="s">
        <v>977</v>
      </c>
      <c r="F603" s="145">
        <v>15</v>
      </c>
      <c r="G603" s="97">
        <v>14.1</v>
      </c>
      <c r="H603" s="97">
        <f t="shared" si="26"/>
        <v>211.5</v>
      </c>
      <c r="I603" s="32" t="s">
        <v>974</v>
      </c>
      <c r="J603" s="2"/>
    </row>
    <row r="604" spans="1:10" s="98" customFormat="1" ht="38.25">
      <c r="A604" s="25">
        <v>559</v>
      </c>
      <c r="B604" s="70" t="s">
        <v>2939</v>
      </c>
      <c r="C604" s="99" t="s">
        <v>2239</v>
      </c>
      <c r="D604" s="94" t="s">
        <v>983</v>
      </c>
      <c r="E604" s="94" t="s">
        <v>985</v>
      </c>
      <c r="F604" s="145">
        <v>100</v>
      </c>
      <c r="G604" s="97">
        <v>22</v>
      </c>
      <c r="H604" s="97">
        <f t="shared" si="26"/>
        <v>2200</v>
      </c>
      <c r="I604" s="32" t="s">
        <v>974</v>
      </c>
      <c r="J604" s="2"/>
    </row>
    <row r="605" spans="1:10" s="98" customFormat="1" ht="38.25">
      <c r="A605" s="25">
        <v>560</v>
      </c>
      <c r="B605" s="70" t="s">
        <v>2940</v>
      </c>
      <c r="C605" s="96" t="s">
        <v>1635</v>
      </c>
      <c r="D605" s="94" t="s">
        <v>986</v>
      </c>
      <c r="E605" s="94" t="s">
        <v>981</v>
      </c>
      <c r="F605" s="145">
        <v>1</v>
      </c>
      <c r="G605" s="97">
        <v>30000</v>
      </c>
      <c r="H605" s="97">
        <f t="shared" si="26"/>
        <v>30000</v>
      </c>
      <c r="I605" s="32" t="s">
        <v>974</v>
      </c>
      <c r="J605" s="2"/>
    </row>
    <row r="606" spans="1:10" s="98" customFormat="1" ht="25.5">
      <c r="A606" s="25">
        <v>561</v>
      </c>
      <c r="B606" s="70" t="s">
        <v>2941</v>
      </c>
      <c r="C606" s="96" t="s">
        <v>1636</v>
      </c>
      <c r="D606" s="94" t="s">
        <v>1612</v>
      </c>
      <c r="E606" s="94" t="s">
        <v>981</v>
      </c>
      <c r="F606" s="145">
        <v>1</v>
      </c>
      <c r="G606" s="97">
        <v>9217.1</v>
      </c>
      <c r="H606" s="97">
        <f t="shared" si="26"/>
        <v>9217.1</v>
      </c>
      <c r="I606" s="32" t="s">
        <v>974</v>
      </c>
      <c r="J606" s="2"/>
    </row>
    <row r="607" spans="1:10" s="98" customFormat="1">
      <c r="A607" s="25"/>
      <c r="B607" s="32"/>
      <c r="C607" s="86" t="s">
        <v>2033</v>
      </c>
      <c r="D607" s="94"/>
      <c r="E607" s="94"/>
      <c r="F607" s="145"/>
      <c r="G607" s="97"/>
      <c r="H607" s="88">
        <f>SUM(H517:H606)</f>
        <v>602241.76999999967</v>
      </c>
      <c r="I607" s="87">
        <f>H607</f>
        <v>602241.76999999967</v>
      </c>
      <c r="J607" s="2"/>
    </row>
    <row r="608" spans="1:10" s="98" customFormat="1">
      <c r="A608" s="25"/>
      <c r="B608" s="94"/>
      <c r="C608" s="86" t="s">
        <v>2034</v>
      </c>
      <c r="D608" s="94"/>
      <c r="E608" s="94"/>
      <c r="F608" s="145"/>
      <c r="G608" s="97"/>
      <c r="H608" s="88"/>
      <c r="I608" s="87"/>
      <c r="J608" s="2"/>
    </row>
    <row r="609" spans="1:10" s="98" customFormat="1" ht="51">
      <c r="A609" s="25">
        <v>562</v>
      </c>
      <c r="B609" s="70" t="s">
        <v>2846</v>
      </c>
      <c r="C609" s="96" t="s">
        <v>257</v>
      </c>
      <c r="D609" s="94" t="s">
        <v>975</v>
      </c>
      <c r="E609" s="94" t="s">
        <v>976</v>
      </c>
      <c r="F609" s="145">
        <v>1201</v>
      </c>
      <c r="G609" s="97">
        <v>1.5</v>
      </c>
      <c r="H609" s="97">
        <f t="shared" si="26"/>
        <v>1801.5</v>
      </c>
      <c r="I609" s="32" t="s">
        <v>974</v>
      </c>
      <c r="J609" s="2"/>
    </row>
    <row r="610" spans="1:10" s="98" customFormat="1" ht="38.25">
      <c r="A610" s="25">
        <v>563</v>
      </c>
      <c r="B610" s="70" t="s">
        <v>2849</v>
      </c>
      <c r="C610" s="96" t="s">
        <v>258</v>
      </c>
      <c r="D610" s="94" t="s">
        <v>975</v>
      </c>
      <c r="E610" s="94" t="s">
        <v>976</v>
      </c>
      <c r="F610" s="145">
        <v>1203</v>
      </c>
      <c r="G610" s="97">
        <v>0.3</v>
      </c>
      <c r="H610" s="97">
        <f t="shared" si="26"/>
        <v>360.9</v>
      </c>
      <c r="I610" s="32" t="s">
        <v>974</v>
      </c>
      <c r="J610" s="2"/>
    </row>
    <row r="611" spans="1:10" s="98" customFormat="1" ht="38.25">
      <c r="A611" s="25">
        <v>564</v>
      </c>
      <c r="B611" s="70" t="s">
        <v>2862</v>
      </c>
      <c r="C611" s="96" t="s">
        <v>1637</v>
      </c>
      <c r="D611" s="94" t="s">
        <v>978</v>
      </c>
      <c r="E611" s="94" t="s">
        <v>977</v>
      </c>
      <c r="F611" s="145">
        <v>15</v>
      </c>
      <c r="G611" s="97">
        <v>33.909999999999997</v>
      </c>
      <c r="H611" s="97">
        <f t="shared" si="26"/>
        <v>508.65</v>
      </c>
      <c r="I611" s="32" t="s">
        <v>974</v>
      </c>
      <c r="J611" s="2"/>
    </row>
    <row r="612" spans="1:10" s="98" customFormat="1" ht="38.25">
      <c r="A612" s="25">
        <v>565</v>
      </c>
      <c r="B612" s="70" t="s">
        <v>2863</v>
      </c>
      <c r="C612" s="96" t="s">
        <v>1567</v>
      </c>
      <c r="D612" s="94" t="s">
        <v>978</v>
      </c>
      <c r="E612" s="94" t="s">
        <v>977</v>
      </c>
      <c r="F612" s="145">
        <v>70</v>
      </c>
      <c r="G612" s="97">
        <v>41</v>
      </c>
      <c r="H612" s="97">
        <f t="shared" si="26"/>
        <v>2870</v>
      </c>
      <c r="I612" s="32" t="s">
        <v>974</v>
      </c>
      <c r="J612" s="2"/>
    </row>
    <row r="613" spans="1:10" s="98" customFormat="1" ht="38.25">
      <c r="A613" s="25">
        <v>566</v>
      </c>
      <c r="B613" s="70" t="s">
        <v>2864</v>
      </c>
      <c r="C613" s="96" t="s">
        <v>1568</v>
      </c>
      <c r="D613" s="94" t="s">
        <v>978</v>
      </c>
      <c r="E613" s="94" t="s">
        <v>977</v>
      </c>
      <c r="F613" s="145">
        <v>385</v>
      </c>
      <c r="G613" s="97">
        <v>55.64</v>
      </c>
      <c r="H613" s="97">
        <f t="shared" si="26"/>
        <v>21421.4</v>
      </c>
      <c r="I613" s="32" t="s">
        <v>974</v>
      </c>
      <c r="J613" s="2"/>
    </row>
    <row r="614" spans="1:10" s="98" customFormat="1" ht="38.25">
      <c r="A614" s="25">
        <v>567</v>
      </c>
      <c r="B614" s="70" t="s">
        <v>2865</v>
      </c>
      <c r="C614" s="96" t="s">
        <v>1638</v>
      </c>
      <c r="D614" s="94" t="s">
        <v>978</v>
      </c>
      <c r="E614" s="94" t="s">
        <v>977</v>
      </c>
      <c r="F614" s="145">
        <v>146</v>
      </c>
      <c r="G614" s="97">
        <v>73.89</v>
      </c>
      <c r="H614" s="97">
        <f t="shared" si="26"/>
        <v>10787.94</v>
      </c>
      <c r="I614" s="32" t="s">
        <v>974</v>
      </c>
      <c r="J614" s="2"/>
    </row>
    <row r="615" spans="1:10" s="98" customFormat="1" ht="38.25">
      <c r="A615" s="25">
        <v>568</v>
      </c>
      <c r="B615" s="70" t="s">
        <v>2942</v>
      </c>
      <c r="C615" s="96" t="s">
        <v>1639</v>
      </c>
      <c r="D615" s="94" t="s">
        <v>978</v>
      </c>
      <c r="E615" s="94" t="s">
        <v>977</v>
      </c>
      <c r="F615" s="145">
        <v>550</v>
      </c>
      <c r="G615" s="97">
        <v>132.13999999999999</v>
      </c>
      <c r="H615" s="97">
        <f t="shared" si="26"/>
        <v>72676.999999999985</v>
      </c>
      <c r="I615" s="32" t="s">
        <v>974</v>
      </c>
      <c r="J615" s="2"/>
    </row>
    <row r="616" spans="1:10" s="98" customFormat="1" ht="38.25">
      <c r="A616" s="25">
        <v>569</v>
      </c>
      <c r="B616" s="70" t="s">
        <v>2943</v>
      </c>
      <c r="C616" s="96" t="s">
        <v>1640</v>
      </c>
      <c r="D616" s="94" t="s">
        <v>978</v>
      </c>
      <c r="E616" s="94" t="s">
        <v>977</v>
      </c>
      <c r="F616" s="145">
        <v>235</v>
      </c>
      <c r="G616" s="97">
        <v>179.19</v>
      </c>
      <c r="H616" s="97">
        <f t="shared" si="26"/>
        <v>42109.65</v>
      </c>
      <c r="I616" s="32" t="s">
        <v>974</v>
      </c>
      <c r="J616" s="2"/>
    </row>
    <row r="617" spans="1:10" s="98" customFormat="1" ht="38.25">
      <c r="A617" s="25">
        <v>570</v>
      </c>
      <c r="B617" s="70" t="s">
        <v>2944</v>
      </c>
      <c r="C617" s="96" t="s">
        <v>1641</v>
      </c>
      <c r="D617" s="94" t="s">
        <v>979</v>
      </c>
      <c r="E617" s="94" t="s">
        <v>980</v>
      </c>
      <c r="F617" s="145">
        <v>330</v>
      </c>
      <c r="G617" s="97">
        <v>14.3</v>
      </c>
      <c r="H617" s="97">
        <f t="shared" si="26"/>
        <v>4719</v>
      </c>
      <c r="I617" s="32" t="s">
        <v>974</v>
      </c>
      <c r="J617" s="2"/>
    </row>
    <row r="618" spans="1:10" s="98" customFormat="1" ht="38.25">
      <c r="A618" s="25">
        <v>571</v>
      </c>
      <c r="B618" s="70" t="s">
        <v>2945</v>
      </c>
      <c r="C618" s="96" t="s">
        <v>1642</v>
      </c>
      <c r="D618" s="94" t="s">
        <v>979</v>
      </c>
      <c r="E618" s="94" t="s">
        <v>980</v>
      </c>
      <c r="F618" s="145">
        <v>452</v>
      </c>
      <c r="G618" s="97">
        <v>14.75</v>
      </c>
      <c r="H618" s="97">
        <f t="shared" si="26"/>
        <v>6667</v>
      </c>
      <c r="I618" s="32" t="s">
        <v>974</v>
      </c>
      <c r="J618" s="2"/>
    </row>
    <row r="619" spans="1:10" s="98" customFormat="1" ht="38.25">
      <c r="A619" s="25">
        <v>572</v>
      </c>
      <c r="B619" s="70" t="s">
        <v>2946</v>
      </c>
      <c r="C619" s="96" t="s">
        <v>1643</v>
      </c>
      <c r="D619" s="94" t="s">
        <v>979</v>
      </c>
      <c r="E619" s="94" t="s">
        <v>980</v>
      </c>
      <c r="F619" s="145">
        <v>520</v>
      </c>
      <c r="G619" s="97">
        <v>20.38</v>
      </c>
      <c r="H619" s="97">
        <f t="shared" si="26"/>
        <v>10597.6</v>
      </c>
      <c r="I619" s="32" t="s">
        <v>974</v>
      </c>
      <c r="J619" s="2"/>
    </row>
    <row r="620" spans="1:10" s="98" customFormat="1" ht="38.25">
      <c r="A620" s="25">
        <v>573</v>
      </c>
      <c r="B620" s="70" t="s">
        <v>2947</v>
      </c>
      <c r="C620" s="96" t="s">
        <v>1644</v>
      </c>
      <c r="D620" s="94" t="s">
        <v>979</v>
      </c>
      <c r="E620" s="94" t="s">
        <v>980</v>
      </c>
      <c r="F620" s="145">
        <v>1275</v>
      </c>
      <c r="G620" s="97">
        <v>26.03</v>
      </c>
      <c r="H620" s="97">
        <f t="shared" si="26"/>
        <v>33188.25</v>
      </c>
      <c r="I620" s="32" t="s">
        <v>974</v>
      </c>
      <c r="J620" s="2"/>
    </row>
    <row r="621" spans="1:10" s="98" customFormat="1" ht="38.25">
      <c r="A621" s="25">
        <v>574</v>
      </c>
      <c r="B621" s="70" t="s">
        <v>2948</v>
      </c>
      <c r="C621" s="96" t="s">
        <v>1645</v>
      </c>
      <c r="D621" s="94" t="s">
        <v>979</v>
      </c>
      <c r="E621" s="94" t="s">
        <v>980</v>
      </c>
      <c r="F621" s="145">
        <v>425</v>
      </c>
      <c r="G621" s="97">
        <v>28.84</v>
      </c>
      <c r="H621" s="97">
        <f t="shared" si="26"/>
        <v>12257</v>
      </c>
      <c r="I621" s="32" t="s">
        <v>974</v>
      </c>
      <c r="J621" s="2"/>
    </row>
    <row r="622" spans="1:10" s="98" customFormat="1" ht="38.25">
      <c r="A622" s="25">
        <v>575</v>
      </c>
      <c r="B622" s="70" t="s">
        <v>2949</v>
      </c>
      <c r="C622" s="96" t="s">
        <v>1646</v>
      </c>
      <c r="D622" s="94" t="s">
        <v>979</v>
      </c>
      <c r="E622" s="94" t="s">
        <v>980</v>
      </c>
      <c r="F622" s="145">
        <v>40</v>
      </c>
      <c r="G622" s="97">
        <v>35.21</v>
      </c>
      <c r="H622" s="97">
        <f t="shared" si="26"/>
        <v>1408.4</v>
      </c>
      <c r="I622" s="32" t="s">
        <v>974</v>
      </c>
      <c r="J622" s="2"/>
    </row>
    <row r="623" spans="1:10" s="98" customFormat="1" ht="38.25">
      <c r="A623" s="25">
        <v>576</v>
      </c>
      <c r="B623" s="70" t="s">
        <v>2950</v>
      </c>
      <c r="C623" s="96" t="s">
        <v>1647</v>
      </c>
      <c r="D623" s="94" t="s">
        <v>979</v>
      </c>
      <c r="E623" s="94" t="s">
        <v>980</v>
      </c>
      <c r="F623" s="145">
        <v>140</v>
      </c>
      <c r="G623" s="97">
        <v>27.07</v>
      </c>
      <c r="H623" s="97">
        <f t="shared" si="26"/>
        <v>3789.8</v>
      </c>
      <c r="I623" s="32" t="s">
        <v>974</v>
      </c>
      <c r="J623" s="2"/>
    </row>
    <row r="624" spans="1:10" s="98" customFormat="1" ht="38.25">
      <c r="A624" s="25">
        <v>577</v>
      </c>
      <c r="B624" s="70" t="s">
        <v>2951</v>
      </c>
      <c r="C624" s="96" t="s">
        <v>942</v>
      </c>
      <c r="D624" s="94" t="s">
        <v>979</v>
      </c>
      <c r="E624" s="94" t="s">
        <v>980</v>
      </c>
      <c r="F624" s="145">
        <v>60</v>
      </c>
      <c r="G624" s="97">
        <v>28.17</v>
      </c>
      <c r="H624" s="97">
        <f t="shared" si="26"/>
        <v>1690.2</v>
      </c>
      <c r="I624" s="32" t="s">
        <v>974</v>
      </c>
      <c r="J624" s="2"/>
    </row>
    <row r="625" spans="1:10" s="98" customFormat="1" ht="38.25">
      <c r="A625" s="25">
        <v>578</v>
      </c>
      <c r="B625" s="70" t="s">
        <v>2952</v>
      </c>
      <c r="C625" s="96" t="s">
        <v>1648</v>
      </c>
      <c r="D625" s="94" t="s">
        <v>979</v>
      </c>
      <c r="E625" s="94" t="s">
        <v>980</v>
      </c>
      <c r="F625" s="145">
        <v>5</v>
      </c>
      <c r="G625" s="97">
        <v>34.479999999999997</v>
      </c>
      <c r="H625" s="97">
        <f t="shared" si="26"/>
        <v>172.39999999999998</v>
      </c>
      <c r="I625" s="32" t="s">
        <v>974</v>
      </c>
      <c r="J625" s="2"/>
    </row>
    <row r="626" spans="1:10" s="98" customFormat="1" ht="38.25">
      <c r="A626" s="25">
        <v>579</v>
      </c>
      <c r="B626" s="70" t="s">
        <v>2953</v>
      </c>
      <c r="C626" s="96" t="s">
        <v>943</v>
      </c>
      <c r="D626" s="94" t="s">
        <v>979</v>
      </c>
      <c r="E626" s="94" t="s">
        <v>980</v>
      </c>
      <c r="F626" s="145">
        <v>45</v>
      </c>
      <c r="G626" s="97">
        <v>36.69</v>
      </c>
      <c r="H626" s="97">
        <f t="shared" si="26"/>
        <v>1651.05</v>
      </c>
      <c r="I626" s="32" t="s">
        <v>974</v>
      </c>
      <c r="J626" s="2"/>
    </row>
    <row r="627" spans="1:10" s="98" customFormat="1" ht="38.25">
      <c r="A627" s="25">
        <v>580</v>
      </c>
      <c r="B627" s="70" t="s">
        <v>2954</v>
      </c>
      <c r="C627" s="96" t="s">
        <v>944</v>
      </c>
      <c r="D627" s="94" t="s">
        <v>979</v>
      </c>
      <c r="E627" s="94" t="s">
        <v>980</v>
      </c>
      <c r="F627" s="145">
        <v>45</v>
      </c>
      <c r="G627" s="97">
        <v>43.46</v>
      </c>
      <c r="H627" s="97">
        <f t="shared" si="26"/>
        <v>1955.7</v>
      </c>
      <c r="I627" s="32" t="s">
        <v>974</v>
      </c>
      <c r="J627" s="2"/>
    </row>
    <row r="628" spans="1:10" s="98" customFormat="1" ht="38.25">
      <c r="A628" s="25">
        <v>581</v>
      </c>
      <c r="B628" s="70" t="s">
        <v>2955</v>
      </c>
      <c r="C628" s="96" t="s">
        <v>945</v>
      </c>
      <c r="D628" s="94" t="s">
        <v>979</v>
      </c>
      <c r="E628" s="94" t="s">
        <v>980</v>
      </c>
      <c r="F628" s="145">
        <v>10</v>
      </c>
      <c r="G628" s="97">
        <v>58.06</v>
      </c>
      <c r="H628" s="97">
        <f t="shared" si="26"/>
        <v>580.6</v>
      </c>
      <c r="I628" s="32" t="s">
        <v>974</v>
      </c>
      <c r="J628" s="2"/>
    </row>
    <row r="629" spans="1:10" s="98" customFormat="1" ht="38.25">
      <c r="A629" s="25">
        <v>582</v>
      </c>
      <c r="B629" s="70" t="s">
        <v>2956</v>
      </c>
      <c r="C629" s="96" t="s">
        <v>946</v>
      </c>
      <c r="D629" s="94" t="s">
        <v>979</v>
      </c>
      <c r="E629" s="94" t="s">
        <v>980</v>
      </c>
      <c r="F629" s="145">
        <v>130</v>
      </c>
      <c r="G629" s="97">
        <v>80.25</v>
      </c>
      <c r="H629" s="97">
        <f t="shared" si="26"/>
        <v>10432.5</v>
      </c>
      <c r="I629" s="32" t="s">
        <v>974</v>
      </c>
      <c r="J629" s="2"/>
    </row>
    <row r="630" spans="1:10" s="98" customFormat="1" ht="51">
      <c r="A630" s="25">
        <v>583</v>
      </c>
      <c r="B630" s="70" t="s">
        <v>2957</v>
      </c>
      <c r="C630" s="99" t="s">
        <v>2240</v>
      </c>
      <c r="D630" s="94" t="s">
        <v>979</v>
      </c>
      <c r="E630" s="94" t="s">
        <v>987</v>
      </c>
      <c r="F630" s="145">
        <v>108</v>
      </c>
      <c r="G630" s="97">
        <v>408.86</v>
      </c>
      <c r="H630" s="97">
        <f t="shared" si="26"/>
        <v>44156.880000000005</v>
      </c>
      <c r="I630" s="32" t="s">
        <v>974</v>
      </c>
      <c r="J630" s="2"/>
    </row>
    <row r="631" spans="1:10" s="98" customFormat="1" ht="38.25">
      <c r="A631" s="25">
        <v>584</v>
      </c>
      <c r="B631" s="70" t="s">
        <v>2958</v>
      </c>
      <c r="C631" s="99" t="s">
        <v>2241</v>
      </c>
      <c r="D631" s="94" t="s">
        <v>979</v>
      </c>
      <c r="E631" s="94" t="s">
        <v>987</v>
      </c>
      <c r="F631" s="145">
        <v>12</v>
      </c>
      <c r="G631" s="97">
        <v>80.209999999999994</v>
      </c>
      <c r="H631" s="97">
        <f t="shared" si="26"/>
        <v>962.52</v>
      </c>
      <c r="I631" s="32" t="s">
        <v>974</v>
      </c>
      <c r="J631" s="2"/>
    </row>
    <row r="632" spans="1:10" s="98" customFormat="1" ht="38.25">
      <c r="A632" s="25">
        <v>585</v>
      </c>
      <c r="B632" s="70" t="s">
        <v>2959</v>
      </c>
      <c r="C632" s="96" t="s">
        <v>1649</v>
      </c>
      <c r="D632" s="94" t="s">
        <v>979</v>
      </c>
      <c r="E632" s="94" t="s">
        <v>981</v>
      </c>
      <c r="F632" s="145">
        <v>171</v>
      </c>
      <c r="G632" s="97">
        <v>59.1</v>
      </c>
      <c r="H632" s="97">
        <f t="shared" si="26"/>
        <v>10106.1</v>
      </c>
      <c r="I632" s="32" t="s">
        <v>974</v>
      </c>
      <c r="J632" s="2"/>
    </row>
    <row r="633" spans="1:10" s="98" customFormat="1" ht="51">
      <c r="A633" s="25">
        <v>586</v>
      </c>
      <c r="B633" s="70" t="s">
        <v>2960</v>
      </c>
      <c r="C633" s="96" t="s">
        <v>1650</v>
      </c>
      <c r="D633" s="94" t="s">
        <v>979</v>
      </c>
      <c r="E633" s="94" t="s">
        <v>987</v>
      </c>
      <c r="F633" s="145">
        <v>5</v>
      </c>
      <c r="G633" s="97">
        <v>349.17</v>
      </c>
      <c r="H633" s="97">
        <f t="shared" si="26"/>
        <v>1745.8500000000001</v>
      </c>
      <c r="I633" s="32" t="s">
        <v>974</v>
      </c>
      <c r="J633" s="2"/>
    </row>
    <row r="634" spans="1:10" s="98" customFormat="1" ht="25.5">
      <c r="A634" s="25">
        <v>587</v>
      </c>
      <c r="B634" s="70" t="s">
        <v>2961</v>
      </c>
      <c r="C634" s="96" t="s">
        <v>1651</v>
      </c>
      <c r="D634" s="94" t="s">
        <v>988</v>
      </c>
      <c r="E634" s="94" t="s">
        <v>980</v>
      </c>
      <c r="F634" s="145">
        <v>6</v>
      </c>
      <c r="G634" s="97">
        <v>56.32</v>
      </c>
      <c r="H634" s="97">
        <f t="shared" si="26"/>
        <v>337.92</v>
      </c>
      <c r="I634" s="32" t="s">
        <v>974</v>
      </c>
      <c r="J634" s="2"/>
    </row>
    <row r="635" spans="1:10" s="98" customFormat="1" ht="25.5">
      <c r="A635" s="25">
        <v>588</v>
      </c>
      <c r="B635" s="70" t="s">
        <v>2962</v>
      </c>
      <c r="C635" s="96" t="s">
        <v>1652</v>
      </c>
      <c r="D635" s="94" t="s">
        <v>988</v>
      </c>
      <c r="E635" s="94" t="s">
        <v>980</v>
      </c>
      <c r="F635" s="145">
        <v>4</v>
      </c>
      <c r="G635" s="97">
        <v>97.33</v>
      </c>
      <c r="H635" s="97">
        <f t="shared" si="26"/>
        <v>389.32</v>
      </c>
      <c r="I635" s="32" t="s">
        <v>974</v>
      </c>
      <c r="J635" s="2"/>
    </row>
    <row r="636" spans="1:10" s="98" customFormat="1" ht="25.5">
      <c r="A636" s="25">
        <v>589</v>
      </c>
      <c r="B636" s="70" t="s">
        <v>2963</v>
      </c>
      <c r="C636" s="96" t="s">
        <v>947</v>
      </c>
      <c r="D636" s="94" t="s">
        <v>988</v>
      </c>
      <c r="E636" s="94" t="s">
        <v>980</v>
      </c>
      <c r="F636" s="145">
        <v>8</v>
      </c>
      <c r="G636" s="97">
        <v>154.41</v>
      </c>
      <c r="H636" s="97">
        <f t="shared" si="26"/>
        <v>1235.28</v>
      </c>
      <c r="I636" s="32" t="s">
        <v>974</v>
      </c>
      <c r="J636" s="2"/>
    </row>
    <row r="637" spans="1:10" s="98" customFormat="1" ht="25.5">
      <c r="A637" s="25">
        <v>590</v>
      </c>
      <c r="B637" s="70" t="s">
        <v>2964</v>
      </c>
      <c r="C637" s="96" t="s">
        <v>1653</v>
      </c>
      <c r="D637" s="94" t="s">
        <v>979</v>
      </c>
      <c r="E637" s="94" t="s">
        <v>981</v>
      </c>
      <c r="F637" s="145">
        <v>2</v>
      </c>
      <c r="G637" s="97">
        <v>7.27</v>
      </c>
      <c r="H637" s="97">
        <f t="shared" si="26"/>
        <v>14.54</v>
      </c>
      <c r="I637" s="32" t="s">
        <v>974</v>
      </c>
      <c r="J637" s="2"/>
    </row>
    <row r="638" spans="1:10" s="98" customFormat="1" ht="25.5">
      <c r="A638" s="25">
        <v>591</v>
      </c>
      <c r="B638" s="70" t="s">
        <v>2965</v>
      </c>
      <c r="C638" s="96" t="s">
        <v>1654</v>
      </c>
      <c r="D638" s="94" t="s">
        <v>979</v>
      </c>
      <c r="E638" s="94" t="s">
        <v>981</v>
      </c>
      <c r="F638" s="145">
        <v>19</v>
      </c>
      <c r="G638" s="97">
        <v>8.32</v>
      </c>
      <c r="H638" s="97">
        <f t="shared" si="26"/>
        <v>158.08000000000001</v>
      </c>
      <c r="I638" s="32" t="s">
        <v>974</v>
      </c>
      <c r="J638" s="2"/>
    </row>
    <row r="639" spans="1:10" s="98" customFormat="1" ht="25.5">
      <c r="A639" s="25">
        <v>592</v>
      </c>
      <c r="B639" s="70" t="s">
        <v>2966</v>
      </c>
      <c r="C639" s="96" t="s">
        <v>1655</v>
      </c>
      <c r="D639" s="94" t="s">
        <v>979</v>
      </c>
      <c r="E639" s="94" t="s">
        <v>981</v>
      </c>
      <c r="F639" s="145">
        <v>58</v>
      </c>
      <c r="G639" s="97">
        <v>9.89</v>
      </c>
      <c r="H639" s="97">
        <f t="shared" si="26"/>
        <v>573.62</v>
      </c>
      <c r="I639" s="32" t="s">
        <v>974</v>
      </c>
      <c r="J639" s="2"/>
    </row>
    <row r="640" spans="1:10" s="98" customFormat="1" ht="25.5">
      <c r="A640" s="25">
        <v>593</v>
      </c>
      <c r="B640" s="70" t="s">
        <v>2967</v>
      </c>
      <c r="C640" s="96" t="s">
        <v>1656</v>
      </c>
      <c r="D640" s="94" t="s">
        <v>979</v>
      </c>
      <c r="E640" s="94" t="s">
        <v>981</v>
      </c>
      <c r="F640" s="145">
        <v>110</v>
      </c>
      <c r="G640" s="97">
        <v>11.77</v>
      </c>
      <c r="H640" s="97">
        <f t="shared" si="26"/>
        <v>1294.7</v>
      </c>
      <c r="I640" s="32" t="s">
        <v>974</v>
      </c>
      <c r="J640" s="2"/>
    </row>
    <row r="641" spans="1:10" s="98" customFormat="1" ht="25.5">
      <c r="A641" s="25">
        <v>594</v>
      </c>
      <c r="B641" s="70" t="s">
        <v>2968</v>
      </c>
      <c r="C641" s="96" t="s">
        <v>1657</v>
      </c>
      <c r="D641" s="94" t="s">
        <v>979</v>
      </c>
      <c r="E641" s="94" t="s">
        <v>981</v>
      </c>
      <c r="F641" s="145">
        <v>12</v>
      </c>
      <c r="G641" s="97">
        <v>13.88</v>
      </c>
      <c r="H641" s="97">
        <f t="shared" si="26"/>
        <v>166.56</v>
      </c>
      <c r="I641" s="32" t="s">
        <v>974</v>
      </c>
      <c r="J641" s="2"/>
    </row>
    <row r="642" spans="1:10" s="98" customFormat="1" ht="25.5">
      <c r="A642" s="25">
        <v>595</v>
      </c>
      <c r="B642" s="70" t="s">
        <v>2969</v>
      </c>
      <c r="C642" s="96" t="s">
        <v>1658</v>
      </c>
      <c r="D642" s="94" t="s">
        <v>979</v>
      </c>
      <c r="E642" s="94" t="s">
        <v>981</v>
      </c>
      <c r="F642" s="145">
        <v>1</v>
      </c>
      <c r="G642" s="97">
        <v>16.68</v>
      </c>
      <c r="H642" s="97">
        <f t="shared" si="26"/>
        <v>16.68</v>
      </c>
      <c r="I642" s="32" t="s">
        <v>974</v>
      </c>
      <c r="J642" s="2"/>
    </row>
    <row r="643" spans="1:10" s="98" customFormat="1" ht="51">
      <c r="A643" s="25">
        <v>596</v>
      </c>
      <c r="B643" s="70" t="s">
        <v>2970</v>
      </c>
      <c r="C643" s="96" t="s">
        <v>1659</v>
      </c>
      <c r="D643" s="94" t="s">
        <v>979</v>
      </c>
      <c r="E643" s="94" t="s">
        <v>981</v>
      </c>
      <c r="F643" s="145">
        <v>21</v>
      </c>
      <c r="G643" s="97">
        <v>245.23</v>
      </c>
      <c r="H643" s="97">
        <f t="shared" si="26"/>
        <v>5149.83</v>
      </c>
      <c r="I643" s="32" t="s">
        <v>974</v>
      </c>
      <c r="J643" s="2"/>
    </row>
    <row r="644" spans="1:10" s="98" customFormat="1">
      <c r="A644" s="25">
        <v>597</v>
      </c>
      <c r="B644" s="70" t="s">
        <v>2971</v>
      </c>
      <c r="C644" s="96" t="s">
        <v>1660</v>
      </c>
      <c r="D644" s="94" t="s">
        <v>983</v>
      </c>
      <c r="E644" s="94" t="s">
        <v>985</v>
      </c>
      <c r="F644" s="145">
        <v>210</v>
      </c>
      <c r="G644" s="97">
        <v>44.24</v>
      </c>
      <c r="H644" s="97">
        <f t="shared" si="26"/>
        <v>9290.4</v>
      </c>
      <c r="I644" s="32" t="s">
        <v>974</v>
      </c>
      <c r="J644" s="2"/>
    </row>
    <row r="645" spans="1:10" s="98" customFormat="1" ht="38.25">
      <c r="A645" s="25">
        <v>598</v>
      </c>
      <c r="B645" s="70" t="s">
        <v>2972</v>
      </c>
      <c r="C645" s="96" t="s">
        <v>1661</v>
      </c>
      <c r="D645" s="70" t="s">
        <v>2242</v>
      </c>
      <c r="E645" s="94" t="s">
        <v>981</v>
      </c>
      <c r="F645" s="145">
        <v>2</v>
      </c>
      <c r="G645" s="97">
        <v>127.49</v>
      </c>
      <c r="H645" s="97">
        <f t="shared" si="26"/>
        <v>254.98</v>
      </c>
      <c r="I645" s="32" t="s">
        <v>974</v>
      </c>
      <c r="J645" s="2"/>
    </row>
    <row r="646" spans="1:10" s="98" customFormat="1" ht="38.25">
      <c r="A646" s="25">
        <v>599</v>
      </c>
      <c r="B646" s="70" t="s">
        <v>2973</v>
      </c>
      <c r="C646" s="96" t="s">
        <v>948</v>
      </c>
      <c r="D646" s="70" t="s">
        <v>2242</v>
      </c>
      <c r="E646" s="94" t="s">
        <v>981</v>
      </c>
      <c r="F646" s="145">
        <v>2</v>
      </c>
      <c r="G646" s="97">
        <v>202.56</v>
      </c>
      <c r="H646" s="97">
        <f t="shared" ref="H646:H678" si="27">G646*F646</f>
        <v>405.12</v>
      </c>
      <c r="I646" s="32" t="s">
        <v>974</v>
      </c>
      <c r="J646" s="2"/>
    </row>
    <row r="647" spans="1:10" s="98" customFormat="1" ht="38.25">
      <c r="A647" s="25">
        <v>600</v>
      </c>
      <c r="B647" s="70" t="s">
        <v>2974</v>
      </c>
      <c r="C647" s="96" t="s">
        <v>949</v>
      </c>
      <c r="D647" s="70" t="s">
        <v>2242</v>
      </c>
      <c r="E647" s="94" t="s">
        <v>981</v>
      </c>
      <c r="F647" s="145">
        <v>5</v>
      </c>
      <c r="G647" s="97">
        <v>278.76</v>
      </c>
      <c r="H647" s="97">
        <f t="shared" si="27"/>
        <v>1393.8</v>
      </c>
      <c r="I647" s="32" t="s">
        <v>974</v>
      </c>
      <c r="J647" s="2"/>
    </row>
    <row r="648" spans="1:10" s="98" customFormat="1" ht="38.25">
      <c r="A648" s="25">
        <v>601</v>
      </c>
      <c r="B648" s="70" t="s">
        <v>2975</v>
      </c>
      <c r="C648" s="96" t="s">
        <v>1662</v>
      </c>
      <c r="D648" s="70" t="s">
        <v>2242</v>
      </c>
      <c r="E648" s="94" t="s">
        <v>981</v>
      </c>
      <c r="F648" s="145">
        <v>1</v>
      </c>
      <c r="G648" s="97">
        <v>469.52</v>
      </c>
      <c r="H648" s="97">
        <f t="shared" si="27"/>
        <v>469.52</v>
      </c>
      <c r="I648" s="32" t="s">
        <v>974</v>
      </c>
      <c r="J648" s="2"/>
    </row>
    <row r="649" spans="1:10" s="98" customFormat="1" ht="38.25">
      <c r="A649" s="25">
        <v>602</v>
      </c>
      <c r="B649" s="70" t="s">
        <v>2976</v>
      </c>
      <c r="C649" s="96" t="s">
        <v>1663</v>
      </c>
      <c r="D649" s="70" t="s">
        <v>2242</v>
      </c>
      <c r="E649" s="94" t="s">
        <v>981</v>
      </c>
      <c r="F649" s="145">
        <v>5</v>
      </c>
      <c r="G649" s="97">
        <v>575.91</v>
      </c>
      <c r="H649" s="97">
        <f t="shared" si="27"/>
        <v>2879.5499999999997</v>
      </c>
      <c r="I649" s="32" t="s">
        <v>974</v>
      </c>
      <c r="J649" s="2"/>
    </row>
    <row r="650" spans="1:10" s="98" customFormat="1" ht="38.25">
      <c r="A650" s="25">
        <v>603</v>
      </c>
      <c r="B650" s="70" t="s">
        <v>2977</v>
      </c>
      <c r="C650" s="96" t="s">
        <v>950</v>
      </c>
      <c r="D650" s="70" t="s">
        <v>2242</v>
      </c>
      <c r="E650" s="94" t="s">
        <v>981</v>
      </c>
      <c r="F650" s="145">
        <v>2</v>
      </c>
      <c r="G650" s="97">
        <v>633.51</v>
      </c>
      <c r="H650" s="97">
        <f t="shared" si="27"/>
        <v>1267.02</v>
      </c>
      <c r="I650" s="32" t="s">
        <v>974</v>
      </c>
      <c r="J650" s="2"/>
    </row>
    <row r="651" spans="1:10" s="98" customFormat="1" ht="38.25">
      <c r="A651" s="25">
        <v>604</v>
      </c>
      <c r="B651" s="70" t="s">
        <v>2978</v>
      </c>
      <c r="C651" s="96" t="s">
        <v>951</v>
      </c>
      <c r="D651" s="70" t="s">
        <v>2242</v>
      </c>
      <c r="E651" s="94" t="s">
        <v>981</v>
      </c>
      <c r="F651" s="145">
        <v>1</v>
      </c>
      <c r="G651" s="97">
        <v>1169.1199999999999</v>
      </c>
      <c r="H651" s="97">
        <f t="shared" si="27"/>
        <v>1169.1199999999999</v>
      </c>
      <c r="I651" s="32" t="s">
        <v>974</v>
      </c>
      <c r="J651" s="2"/>
    </row>
    <row r="652" spans="1:10" s="98" customFormat="1" ht="25.5">
      <c r="A652" s="25">
        <v>605</v>
      </c>
      <c r="B652" s="70" t="s">
        <v>2979</v>
      </c>
      <c r="C652" s="96" t="s">
        <v>239</v>
      </c>
      <c r="D652" s="94" t="s">
        <v>979</v>
      </c>
      <c r="E652" s="94" t="s">
        <v>980</v>
      </c>
      <c r="F652" s="145">
        <v>12</v>
      </c>
      <c r="G652" s="97">
        <v>263.41000000000003</v>
      </c>
      <c r="H652" s="97">
        <f t="shared" si="27"/>
        <v>3160.92</v>
      </c>
      <c r="I652" s="32" t="s">
        <v>974</v>
      </c>
      <c r="J652" s="2"/>
    </row>
    <row r="653" spans="1:10" s="98" customFormat="1" ht="25.5">
      <c r="A653" s="25">
        <v>606</v>
      </c>
      <c r="B653" s="70" t="s">
        <v>2980</v>
      </c>
      <c r="C653" s="96" t="s">
        <v>240</v>
      </c>
      <c r="D653" s="94" t="s">
        <v>979</v>
      </c>
      <c r="E653" s="94" t="s">
        <v>980</v>
      </c>
      <c r="F653" s="145">
        <v>37</v>
      </c>
      <c r="G653" s="97">
        <v>426.21</v>
      </c>
      <c r="H653" s="97">
        <f t="shared" si="27"/>
        <v>15769.769999999999</v>
      </c>
      <c r="I653" s="32" t="s">
        <v>974</v>
      </c>
      <c r="J653" s="2"/>
    </row>
    <row r="654" spans="1:10" s="98" customFormat="1" ht="25.5">
      <c r="A654" s="25">
        <v>607</v>
      </c>
      <c r="B654" s="70" t="s">
        <v>2981</v>
      </c>
      <c r="C654" s="96" t="s">
        <v>241</v>
      </c>
      <c r="D654" s="94" t="s">
        <v>979</v>
      </c>
      <c r="E654" s="94" t="s">
        <v>980</v>
      </c>
      <c r="F654" s="145">
        <v>400</v>
      </c>
      <c r="G654" s="97">
        <v>785.06</v>
      </c>
      <c r="H654" s="97">
        <f t="shared" si="27"/>
        <v>314024</v>
      </c>
      <c r="I654" s="32" t="s">
        <v>974</v>
      </c>
      <c r="J654" s="2"/>
    </row>
    <row r="655" spans="1:10" s="98" customFormat="1" ht="38.25">
      <c r="A655" s="25">
        <v>608</v>
      </c>
      <c r="B655" s="70" t="s">
        <v>2982</v>
      </c>
      <c r="C655" s="96" t="s">
        <v>1664</v>
      </c>
      <c r="D655" s="94" t="s">
        <v>1665</v>
      </c>
      <c r="E655" s="94" t="s">
        <v>981</v>
      </c>
      <c r="F655" s="145">
        <v>1</v>
      </c>
      <c r="G655" s="97">
        <v>5939.84</v>
      </c>
      <c r="H655" s="97">
        <f t="shared" si="27"/>
        <v>5939.84</v>
      </c>
      <c r="I655" s="32" t="s">
        <v>974</v>
      </c>
      <c r="J655" s="2"/>
    </row>
    <row r="656" spans="1:10" s="98" customFormat="1" ht="25.5">
      <c r="A656" s="25">
        <v>609</v>
      </c>
      <c r="B656" s="70" t="s">
        <v>2983</v>
      </c>
      <c r="C656" s="96" t="s">
        <v>1666</v>
      </c>
      <c r="D656" s="94" t="s">
        <v>978</v>
      </c>
      <c r="E656" s="94" t="s">
        <v>981</v>
      </c>
      <c r="F656" s="145">
        <v>49</v>
      </c>
      <c r="G656" s="97">
        <v>11.55</v>
      </c>
      <c r="H656" s="97">
        <f t="shared" si="27"/>
        <v>565.95000000000005</v>
      </c>
      <c r="I656" s="32" t="s">
        <v>974</v>
      </c>
      <c r="J656" s="2"/>
    </row>
    <row r="657" spans="1:10" s="98" customFormat="1" ht="38.25">
      <c r="A657" s="25">
        <v>610</v>
      </c>
      <c r="B657" s="70" t="s">
        <v>2984</v>
      </c>
      <c r="C657" s="96" t="s">
        <v>1667</v>
      </c>
      <c r="D657" s="94" t="s">
        <v>986</v>
      </c>
      <c r="E657" s="94" t="s">
        <v>982</v>
      </c>
      <c r="F657" s="145">
        <v>186</v>
      </c>
      <c r="G657" s="97">
        <v>250.82</v>
      </c>
      <c r="H657" s="97">
        <f t="shared" si="27"/>
        <v>46652.52</v>
      </c>
      <c r="I657" s="32" t="s">
        <v>974</v>
      </c>
      <c r="J657" s="2"/>
    </row>
    <row r="658" spans="1:10" s="98" customFormat="1" ht="25.5">
      <c r="A658" s="25">
        <v>611</v>
      </c>
      <c r="B658" s="70" t="s">
        <v>2985</v>
      </c>
      <c r="C658" s="96" t="s">
        <v>1668</v>
      </c>
      <c r="D658" s="94" t="s">
        <v>986</v>
      </c>
      <c r="E658" s="94" t="s">
        <v>981</v>
      </c>
      <c r="F658" s="145">
        <v>16</v>
      </c>
      <c r="G658" s="97">
        <v>1183.55</v>
      </c>
      <c r="H658" s="97">
        <f t="shared" si="27"/>
        <v>18936.8</v>
      </c>
      <c r="I658" s="32" t="s">
        <v>974</v>
      </c>
      <c r="J658" s="2"/>
    </row>
    <row r="659" spans="1:10" s="98" customFormat="1">
      <c r="A659" s="25">
        <v>612</v>
      </c>
      <c r="B659" s="70" t="s">
        <v>2986</v>
      </c>
      <c r="C659" s="96" t="s">
        <v>1669</v>
      </c>
      <c r="D659" s="94" t="s">
        <v>986</v>
      </c>
      <c r="E659" s="94" t="s">
        <v>982</v>
      </c>
      <c r="F659" s="145">
        <v>48</v>
      </c>
      <c r="G659" s="97">
        <v>182.01</v>
      </c>
      <c r="H659" s="97">
        <f t="shared" si="27"/>
        <v>8736.48</v>
      </c>
      <c r="I659" s="32" t="s">
        <v>974</v>
      </c>
      <c r="J659" s="2"/>
    </row>
    <row r="660" spans="1:10" s="98" customFormat="1" ht="25.5">
      <c r="A660" s="25">
        <v>613</v>
      </c>
      <c r="B660" s="70" t="s">
        <v>2987</v>
      </c>
      <c r="C660" s="96" t="s">
        <v>1670</v>
      </c>
      <c r="D660" s="94" t="s">
        <v>986</v>
      </c>
      <c r="E660" s="94" t="s">
        <v>982</v>
      </c>
      <c r="F660" s="145">
        <v>229</v>
      </c>
      <c r="G660" s="97">
        <v>302.88</v>
      </c>
      <c r="H660" s="97">
        <f t="shared" si="27"/>
        <v>69359.520000000004</v>
      </c>
      <c r="I660" s="32" t="s">
        <v>974</v>
      </c>
      <c r="J660" s="2"/>
    </row>
    <row r="661" spans="1:10" s="98" customFormat="1" ht="25.5">
      <c r="A661" s="25">
        <v>614</v>
      </c>
      <c r="B661" s="70" t="s">
        <v>2988</v>
      </c>
      <c r="C661" s="96" t="s">
        <v>1671</v>
      </c>
      <c r="D661" s="94" t="s">
        <v>986</v>
      </c>
      <c r="E661" s="94" t="s">
        <v>982</v>
      </c>
      <c r="F661" s="145">
        <v>16</v>
      </c>
      <c r="G661" s="97">
        <v>768.55</v>
      </c>
      <c r="H661" s="97">
        <f t="shared" si="27"/>
        <v>12296.8</v>
      </c>
      <c r="I661" s="32" t="s">
        <v>974</v>
      </c>
      <c r="J661" s="2"/>
    </row>
    <row r="662" spans="1:10" s="98" customFormat="1" ht="38.25">
      <c r="A662" s="25">
        <v>615</v>
      </c>
      <c r="B662" s="70" t="s">
        <v>2990</v>
      </c>
      <c r="C662" s="99" t="s">
        <v>2989</v>
      </c>
      <c r="D662" s="94" t="s">
        <v>986</v>
      </c>
      <c r="E662" s="94" t="s">
        <v>981</v>
      </c>
      <c r="F662" s="145">
        <v>26</v>
      </c>
      <c r="G662" s="97">
        <v>260.52</v>
      </c>
      <c r="H662" s="97">
        <f t="shared" si="27"/>
        <v>6773.5199999999995</v>
      </c>
      <c r="I662" s="32" t="s">
        <v>974</v>
      </c>
      <c r="J662" s="2"/>
    </row>
    <row r="663" spans="1:10" s="98" customFormat="1" ht="38.25">
      <c r="A663" s="25">
        <v>616</v>
      </c>
      <c r="B663" s="70" t="s">
        <v>2991</v>
      </c>
      <c r="C663" s="96" t="s">
        <v>1672</v>
      </c>
      <c r="D663" s="94" t="s">
        <v>1673</v>
      </c>
      <c r="E663" s="94" t="s">
        <v>981</v>
      </c>
      <c r="F663" s="145">
        <v>20</v>
      </c>
      <c r="G663" s="97">
        <v>239.92</v>
      </c>
      <c r="H663" s="97">
        <f t="shared" si="27"/>
        <v>4798.3999999999996</v>
      </c>
      <c r="I663" s="32" t="s">
        <v>974</v>
      </c>
      <c r="J663" s="2"/>
    </row>
    <row r="664" spans="1:10" s="98" customFormat="1" ht="25.5">
      <c r="A664" s="25">
        <v>617</v>
      </c>
      <c r="B664" s="70" t="s">
        <v>2992</v>
      </c>
      <c r="C664" s="96" t="s">
        <v>1674</v>
      </c>
      <c r="D664" s="94" t="s">
        <v>979</v>
      </c>
      <c r="E664" s="94" t="s">
        <v>981</v>
      </c>
      <c r="F664" s="145">
        <v>20</v>
      </c>
      <c r="G664" s="97">
        <v>39.03</v>
      </c>
      <c r="H664" s="97">
        <f t="shared" si="27"/>
        <v>780.6</v>
      </c>
      <c r="I664" s="32" t="s">
        <v>974</v>
      </c>
      <c r="J664" s="2"/>
    </row>
    <row r="665" spans="1:10" s="98" customFormat="1" ht="25.5">
      <c r="A665" s="25">
        <v>618</v>
      </c>
      <c r="B665" s="70" t="s">
        <v>2993</v>
      </c>
      <c r="C665" s="96" t="s">
        <v>1675</v>
      </c>
      <c r="D665" s="94" t="s">
        <v>986</v>
      </c>
      <c r="E665" s="94" t="s">
        <v>982</v>
      </c>
      <c r="F665" s="145">
        <v>229</v>
      </c>
      <c r="G665" s="97">
        <v>37.36</v>
      </c>
      <c r="H665" s="97">
        <f t="shared" si="27"/>
        <v>8555.44</v>
      </c>
      <c r="I665" s="32" t="s">
        <v>974</v>
      </c>
      <c r="J665" s="2"/>
    </row>
    <row r="666" spans="1:10" s="98" customFormat="1" ht="25.5">
      <c r="A666" s="25">
        <v>619</v>
      </c>
      <c r="B666" s="70" t="s">
        <v>2994</v>
      </c>
      <c r="C666" s="99" t="s">
        <v>2243</v>
      </c>
      <c r="D666" s="94" t="s">
        <v>986</v>
      </c>
      <c r="E666" s="94" t="s">
        <v>982</v>
      </c>
      <c r="F666" s="145">
        <v>16</v>
      </c>
      <c r="G666" s="97">
        <v>227.36</v>
      </c>
      <c r="H666" s="97">
        <f t="shared" si="27"/>
        <v>3637.76</v>
      </c>
      <c r="I666" s="32" t="s">
        <v>974</v>
      </c>
      <c r="J666" s="2"/>
    </row>
    <row r="667" spans="1:10" s="98" customFormat="1" ht="25.5">
      <c r="A667" s="25">
        <v>620</v>
      </c>
      <c r="B667" s="70" t="s">
        <v>2995</v>
      </c>
      <c r="C667" s="96" t="s">
        <v>1676</v>
      </c>
      <c r="D667" s="94" t="s">
        <v>986</v>
      </c>
      <c r="E667" s="94" t="s">
        <v>982</v>
      </c>
      <c r="F667" s="145">
        <v>19</v>
      </c>
      <c r="G667" s="97">
        <v>36.840000000000003</v>
      </c>
      <c r="H667" s="97">
        <f t="shared" si="27"/>
        <v>699.96</v>
      </c>
      <c r="I667" s="32" t="s">
        <v>974</v>
      </c>
      <c r="J667" s="2"/>
    </row>
    <row r="668" spans="1:10" s="98" customFormat="1" ht="25.5">
      <c r="A668" s="25">
        <v>621</v>
      </c>
      <c r="B668" s="70" t="s">
        <v>2996</v>
      </c>
      <c r="C668" s="96" t="s">
        <v>1677</v>
      </c>
      <c r="D668" s="94" t="s">
        <v>986</v>
      </c>
      <c r="E668" s="94" t="s">
        <v>982</v>
      </c>
      <c r="F668" s="145">
        <v>247</v>
      </c>
      <c r="G668" s="97">
        <v>67.14</v>
      </c>
      <c r="H668" s="97">
        <f t="shared" si="27"/>
        <v>16583.580000000002</v>
      </c>
      <c r="I668" s="32" t="s">
        <v>974</v>
      </c>
      <c r="J668" s="2"/>
    </row>
    <row r="669" spans="1:10" s="98" customFormat="1" ht="25.5">
      <c r="A669" s="25">
        <v>622</v>
      </c>
      <c r="B669" s="70" t="s">
        <v>2997</v>
      </c>
      <c r="C669" s="96" t="s">
        <v>1678</v>
      </c>
      <c r="D669" s="94" t="s">
        <v>986</v>
      </c>
      <c r="E669" s="94" t="s">
        <v>982</v>
      </c>
      <c r="F669" s="145">
        <v>229</v>
      </c>
      <c r="G669" s="97">
        <v>24.04</v>
      </c>
      <c r="H669" s="97">
        <f t="shared" si="27"/>
        <v>5505.16</v>
      </c>
      <c r="I669" s="32" t="s">
        <v>974</v>
      </c>
      <c r="J669" s="2"/>
    </row>
    <row r="670" spans="1:10" s="98" customFormat="1">
      <c r="A670" s="25">
        <v>623</v>
      </c>
      <c r="B670" s="70" t="s">
        <v>2998</v>
      </c>
      <c r="C670" s="96" t="s">
        <v>1679</v>
      </c>
      <c r="D670" s="94" t="s">
        <v>986</v>
      </c>
      <c r="E670" s="94" t="s">
        <v>982</v>
      </c>
      <c r="F670" s="145">
        <v>202</v>
      </c>
      <c r="G670" s="97">
        <v>39.68</v>
      </c>
      <c r="H670" s="97">
        <f t="shared" si="27"/>
        <v>8015.36</v>
      </c>
      <c r="I670" s="32" t="s">
        <v>974</v>
      </c>
      <c r="J670" s="2"/>
    </row>
    <row r="671" spans="1:10" s="98" customFormat="1" ht="25.5">
      <c r="A671" s="25">
        <v>624</v>
      </c>
      <c r="B671" s="70" t="s">
        <v>2999</v>
      </c>
      <c r="C671" s="96" t="s">
        <v>1680</v>
      </c>
      <c r="D671" s="94" t="s">
        <v>1681</v>
      </c>
      <c r="E671" s="94" t="s">
        <v>982</v>
      </c>
      <c r="F671" s="145">
        <v>202</v>
      </c>
      <c r="G671" s="97">
        <v>22.1</v>
      </c>
      <c r="H671" s="97">
        <f t="shared" si="27"/>
        <v>4464.2000000000007</v>
      </c>
      <c r="I671" s="32" t="s">
        <v>974</v>
      </c>
      <c r="J671" s="2"/>
    </row>
    <row r="672" spans="1:10" s="98" customFormat="1" ht="25.5">
      <c r="A672" s="25">
        <v>625</v>
      </c>
      <c r="B672" s="70" t="s">
        <v>3000</v>
      </c>
      <c r="C672" s="96" t="s">
        <v>1682</v>
      </c>
      <c r="D672" s="94" t="s">
        <v>1683</v>
      </c>
      <c r="E672" s="94" t="s">
        <v>981</v>
      </c>
      <c r="F672" s="145">
        <v>7</v>
      </c>
      <c r="G672" s="97">
        <v>557.69000000000005</v>
      </c>
      <c r="H672" s="97">
        <f t="shared" si="27"/>
        <v>3903.8300000000004</v>
      </c>
      <c r="I672" s="32" t="s">
        <v>974</v>
      </c>
      <c r="J672" s="2"/>
    </row>
    <row r="673" spans="1:10" s="98" customFormat="1" ht="25.5">
      <c r="A673" s="25">
        <v>626</v>
      </c>
      <c r="B673" s="70" t="s">
        <v>3001</v>
      </c>
      <c r="C673" s="96" t="s">
        <v>1684</v>
      </c>
      <c r="D673" s="94" t="s">
        <v>986</v>
      </c>
      <c r="E673" s="94" t="s">
        <v>981</v>
      </c>
      <c r="F673" s="145">
        <v>25</v>
      </c>
      <c r="G673" s="97">
        <v>624.23</v>
      </c>
      <c r="H673" s="97">
        <f t="shared" si="27"/>
        <v>15605.75</v>
      </c>
      <c r="I673" s="32" t="s">
        <v>974</v>
      </c>
      <c r="J673" s="2"/>
    </row>
    <row r="674" spans="1:10" s="98" customFormat="1" ht="38.25">
      <c r="A674" s="25">
        <v>627</v>
      </c>
      <c r="B674" s="70" t="s">
        <v>3002</v>
      </c>
      <c r="C674" s="96" t="s">
        <v>1685</v>
      </c>
      <c r="D674" s="94" t="s">
        <v>1686</v>
      </c>
      <c r="E674" s="94" t="s">
        <v>981</v>
      </c>
      <c r="F674" s="145">
        <v>1</v>
      </c>
      <c r="G674" s="97">
        <v>7082.1</v>
      </c>
      <c r="H674" s="97">
        <f t="shared" si="27"/>
        <v>7082.1</v>
      </c>
      <c r="I674" s="32" t="s">
        <v>974</v>
      </c>
      <c r="J674" s="2"/>
    </row>
    <row r="675" spans="1:10" s="98" customFormat="1" ht="38.25">
      <c r="A675" s="25">
        <v>628</v>
      </c>
      <c r="B675" s="70" t="s">
        <v>3003</v>
      </c>
      <c r="C675" s="96" t="s">
        <v>1687</v>
      </c>
      <c r="D675" s="94" t="s">
        <v>1686</v>
      </c>
      <c r="E675" s="94" t="s">
        <v>981</v>
      </c>
      <c r="F675" s="145">
        <v>1</v>
      </c>
      <c r="G675" s="97">
        <v>7082.1</v>
      </c>
      <c r="H675" s="97">
        <f t="shared" si="27"/>
        <v>7082.1</v>
      </c>
      <c r="I675" s="32" t="s">
        <v>974</v>
      </c>
      <c r="J675" s="2"/>
    </row>
    <row r="676" spans="1:10" s="98" customFormat="1" ht="38.25">
      <c r="A676" s="25">
        <v>629</v>
      </c>
      <c r="B676" s="70" t="s">
        <v>3004</v>
      </c>
      <c r="C676" s="96" t="s">
        <v>1688</v>
      </c>
      <c r="D676" s="94" t="s">
        <v>1686</v>
      </c>
      <c r="E676" s="94" t="s">
        <v>981</v>
      </c>
      <c r="F676" s="145">
        <v>1</v>
      </c>
      <c r="G676" s="97">
        <v>2535.9499999999998</v>
      </c>
      <c r="H676" s="97">
        <f t="shared" si="27"/>
        <v>2535.9499999999998</v>
      </c>
      <c r="I676" s="32" t="s">
        <v>974</v>
      </c>
      <c r="J676" s="2"/>
    </row>
    <row r="677" spans="1:10" s="98" customFormat="1" ht="38.25">
      <c r="A677" s="25">
        <v>630</v>
      </c>
      <c r="B677" s="70" t="s">
        <v>3005</v>
      </c>
      <c r="C677" s="96" t="s">
        <v>1689</v>
      </c>
      <c r="D677" s="94" t="s">
        <v>986</v>
      </c>
      <c r="E677" s="94" t="s">
        <v>981</v>
      </c>
      <c r="F677" s="145">
        <v>1</v>
      </c>
      <c r="G677" s="97">
        <v>50000</v>
      </c>
      <c r="H677" s="97">
        <f t="shared" si="27"/>
        <v>50000</v>
      </c>
      <c r="I677" s="32" t="s">
        <v>974</v>
      </c>
      <c r="J677" s="2"/>
    </row>
    <row r="678" spans="1:10" s="98" customFormat="1" ht="38.25">
      <c r="A678" s="25">
        <v>631</v>
      </c>
      <c r="B678" s="70" t="s">
        <v>3006</v>
      </c>
      <c r="C678" s="96" t="s">
        <v>242</v>
      </c>
      <c r="D678" s="94" t="s">
        <v>979</v>
      </c>
      <c r="E678" s="94" t="s">
        <v>980</v>
      </c>
      <c r="F678" s="145">
        <v>126</v>
      </c>
      <c r="G678" s="97">
        <v>9.1199999999999992</v>
      </c>
      <c r="H678" s="97">
        <f t="shared" si="27"/>
        <v>1149.1199999999999</v>
      </c>
      <c r="I678" s="32" t="s">
        <v>974</v>
      </c>
      <c r="J678" s="2"/>
    </row>
    <row r="679" spans="1:10" s="98" customFormat="1">
      <c r="A679" s="25"/>
      <c r="B679" s="32"/>
      <c r="C679" s="86" t="s">
        <v>2033</v>
      </c>
      <c r="D679" s="94"/>
      <c r="E679" s="94"/>
      <c r="F679" s="145"/>
      <c r="G679" s="97"/>
      <c r="H679" s="88">
        <f>SUM(H609:H678)</f>
        <v>967699.35999999975</v>
      </c>
      <c r="I679" s="87">
        <f>H679</f>
        <v>967699.35999999975</v>
      </c>
      <c r="J679" s="2"/>
    </row>
    <row r="680" spans="1:10" s="98" customFormat="1">
      <c r="A680" s="25"/>
      <c r="B680" s="94"/>
      <c r="C680" s="86" t="s">
        <v>2035</v>
      </c>
      <c r="D680" s="94"/>
      <c r="E680" s="94"/>
      <c r="F680" s="145"/>
      <c r="G680" s="97"/>
      <c r="H680" s="88"/>
      <c r="I680" s="87"/>
      <c r="J680" s="2"/>
    </row>
    <row r="681" spans="1:10" s="98" customFormat="1" ht="51">
      <c r="A681" s="25">
        <v>632</v>
      </c>
      <c r="B681" s="70" t="s">
        <v>2846</v>
      </c>
      <c r="C681" s="96" t="s">
        <v>257</v>
      </c>
      <c r="D681" s="94" t="s">
        <v>975</v>
      </c>
      <c r="E681" s="94" t="s">
        <v>976</v>
      </c>
      <c r="F681" s="145">
        <v>1600</v>
      </c>
      <c r="G681" s="97">
        <v>1.5</v>
      </c>
      <c r="H681" s="97">
        <f t="shared" ref="H681:H744" si="28">G681*F681</f>
        <v>2400</v>
      </c>
      <c r="I681" s="32" t="s">
        <v>974</v>
      </c>
      <c r="J681" s="2"/>
    </row>
    <row r="682" spans="1:10" s="98" customFormat="1" ht="38.25">
      <c r="A682" s="25">
        <v>633</v>
      </c>
      <c r="B682" s="70" t="s">
        <v>2849</v>
      </c>
      <c r="C682" s="96" t="s">
        <v>258</v>
      </c>
      <c r="D682" s="94" t="s">
        <v>975</v>
      </c>
      <c r="E682" s="94" t="s">
        <v>976</v>
      </c>
      <c r="F682" s="145">
        <v>1599</v>
      </c>
      <c r="G682" s="97">
        <v>0.3</v>
      </c>
      <c r="H682" s="97">
        <f t="shared" si="28"/>
        <v>479.7</v>
      </c>
      <c r="I682" s="32" t="s">
        <v>974</v>
      </c>
      <c r="J682" s="2"/>
    </row>
    <row r="683" spans="1:10" s="98" customFormat="1" ht="38.25">
      <c r="A683" s="25">
        <v>634</v>
      </c>
      <c r="B683" s="70" t="s">
        <v>2859</v>
      </c>
      <c r="C683" s="96" t="s">
        <v>1563</v>
      </c>
      <c r="D683" s="94" t="s">
        <v>978</v>
      </c>
      <c r="E683" s="94" t="s">
        <v>977</v>
      </c>
      <c r="F683" s="145">
        <v>7180</v>
      </c>
      <c r="G683" s="97">
        <v>22</v>
      </c>
      <c r="H683" s="97">
        <f t="shared" si="28"/>
        <v>157960</v>
      </c>
      <c r="I683" s="32" t="s">
        <v>974</v>
      </c>
      <c r="J683" s="2"/>
    </row>
    <row r="684" spans="1:10" s="98" customFormat="1" ht="38.25">
      <c r="A684" s="25">
        <v>635</v>
      </c>
      <c r="B684" s="70" t="s">
        <v>2860</v>
      </c>
      <c r="C684" s="96" t="s">
        <v>1564</v>
      </c>
      <c r="D684" s="94" t="s">
        <v>978</v>
      </c>
      <c r="E684" s="94" t="s">
        <v>977</v>
      </c>
      <c r="F684" s="145">
        <v>1615</v>
      </c>
      <c r="G684" s="97">
        <v>25.66</v>
      </c>
      <c r="H684" s="97">
        <f t="shared" si="28"/>
        <v>41440.9</v>
      </c>
      <c r="I684" s="32" t="s">
        <v>974</v>
      </c>
      <c r="J684" s="2"/>
    </row>
    <row r="685" spans="1:10" s="98" customFormat="1" ht="38.25">
      <c r="A685" s="25">
        <v>636</v>
      </c>
      <c r="B685" s="70" t="s">
        <v>2861</v>
      </c>
      <c r="C685" s="96" t="s">
        <v>1565</v>
      </c>
      <c r="D685" s="94" t="s">
        <v>978</v>
      </c>
      <c r="E685" s="94" t="s">
        <v>977</v>
      </c>
      <c r="F685" s="145">
        <v>265</v>
      </c>
      <c r="G685" s="97">
        <v>29.02</v>
      </c>
      <c r="H685" s="97">
        <f t="shared" si="28"/>
        <v>7690.3</v>
      </c>
      <c r="I685" s="32" t="s">
        <v>974</v>
      </c>
      <c r="J685" s="2"/>
    </row>
    <row r="686" spans="1:10" s="98" customFormat="1" ht="38.25">
      <c r="A686" s="25">
        <v>637</v>
      </c>
      <c r="B686" s="70" t="s">
        <v>2862</v>
      </c>
      <c r="C686" s="96" t="s">
        <v>1566</v>
      </c>
      <c r="D686" s="94" t="s">
        <v>978</v>
      </c>
      <c r="E686" s="94" t="s">
        <v>977</v>
      </c>
      <c r="F686" s="145">
        <v>480</v>
      </c>
      <c r="G686" s="97">
        <v>33.909999999999997</v>
      </c>
      <c r="H686" s="97">
        <f t="shared" si="28"/>
        <v>16276.8</v>
      </c>
      <c r="I686" s="32" t="s">
        <v>974</v>
      </c>
      <c r="J686" s="2"/>
    </row>
    <row r="687" spans="1:10" s="98" customFormat="1" ht="38.25">
      <c r="A687" s="25">
        <v>638</v>
      </c>
      <c r="B687" s="70" t="s">
        <v>2863</v>
      </c>
      <c r="C687" s="96" t="s">
        <v>1567</v>
      </c>
      <c r="D687" s="94" t="s">
        <v>978</v>
      </c>
      <c r="E687" s="94" t="s">
        <v>977</v>
      </c>
      <c r="F687" s="145">
        <v>1135</v>
      </c>
      <c r="G687" s="97">
        <v>41</v>
      </c>
      <c r="H687" s="97">
        <f t="shared" si="28"/>
        <v>46535</v>
      </c>
      <c r="I687" s="32" t="s">
        <v>974</v>
      </c>
      <c r="J687" s="2"/>
    </row>
    <row r="688" spans="1:10" s="98" customFormat="1" ht="38.25">
      <c r="A688" s="25">
        <v>639</v>
      </c>
      <c r="B688" s="70" t="s">
        <v>2864</v>
      </c>
      <c r="C688" s="96" t="s">
        <v>1568</v>
      </c>
      <c r="D688" s="94" t="s">
        <v>978</v>
      </c>
      <c r="E688" s="94" t="s">
        <v>977</v>
      </c>
      <c r="F688" s="145">
        <v>945</v>
      </c>
      <c r="G688" s="97">
        <v>55.64</v>
      </c>
      <c r="H688" s="97">
        <f t="shared" si="28"/>
        <v>52579.8</v>
      </c>
      <c r="I688" s="32" t="s">
        <v>974</v>
      </c>
      <c r="J688" s="2"/>
    </row>
    <row r="689" spans="1:10" s="98" customFormat="1" ht="38.25">
      <c r="A689" s="25">
        <v>640</v>
      </c>
      <c r="B689" s="70" t="s">
        <v>2865</v>
      </c>
      <c r="C689" s="96" t="s">
        <v>1569</v>
      </c>
      <c r="D689" s="94" t="s">
        <v>978</v>
      </c>
      <c r="E689" s="94" t="s">
        <v>977</v>
      </c>
      <c r="F689" s="145">
        <v>1580</v>
      </c>
      <c r="G689" s="97">
        <v>73.89</v>
      </c>
      <c r="H689" s="97">
        <f t="shared" si="28"/>
        <v>116746.2</v>
      </c>
      <c r="I689" s="32" t="s">
        <v>974</v>
      </c>
      <c r="J689" s="2"/>
    </row>
    <row r="690" spans="1:10" s="98" customFormat="1" ht="38.25">
      <c r="A690" s="25">
        <v>641</v>
      </c>
      <c r="B690" s="70" t="s">
        <v>2942</v>
      </c>
      <c r="C690" s="96" t="s">
        <v>1639</v>
      </c>
      <c r="D690" s="94" t="s">
        <v>978</v>
      </c>
      <c r="E690" s="94" t="s">
        <v>977</v>
      </c>
      <c r="F690" s="145">
        <v>250</v>
      </c>
      <c r="G690" s="97">
        <v>132.13999999999999</v>
      </c>
      <c r="H690" s="97">
        <f t="shared" si="28"/>
        <v>33035</v>
      </c>
      <c r="I690" s="32" t="s">
        <v>974</v>
      </c>
      <c r="J690" s="2"/>
    </row>
    <row r="691" spans="1:10" s="98" customFormat="1" ht="38.25">
      <c r="A691" s="25">
        <v>642</v>
      </c>
      <c r="B691" s="70" t="s">
        <v>2943</v>
      </c>
      <c r="C691" s="96" t="s">
        <v>1690</v>
      </c>
      <c r="D691" s="94" t="s">
        <v>978</v>
      </c>
      <c r="E691" s="94" t="s">
        <v>977</v>
      </c>
      <c r="F691" s="145">
        <v>2305</v>
      </c>
      <c r="G691" s="97">
        <v>179.19</v>
      </c>
      <c r="H691" s="97">
        <f t="shared" si="28"/>
        <v>413032.95</v>
      </c>
      <c r="I691" s="32" t="s">
        <v>974</v>
      </c>
      <c r="J691" s="2"/>
    </row>
    <row r="692" spans="1:10" s="98" customFormat="1" ht="51">
      <c r="A692" s="25">
        <v>643</v>
      </c>
      <c r="B692" s="70" t="s">
        <v>3007</v>
      </c>
      <c r="C692" s="96" t="s">
        <v>1691</v>
      </c>
      <c r="D692" s="94" t="s">
        <v>989</v>
      </c>
      <c r="E692" s="94" t="s">
        <v>980</v>
      </c>
      <c r="F692" s="145">
        <v>35</v>
      </c>
      <c r="G692" s="97">
        <v>28.25</v>
      </c>
      <c r="H692" s="97">
        <f t="shared" si="28"/>
        <v>988.75</v>
      </c>
      <c r="I692" s="32" t="s">
        <v>974</v>
      </c>
      <c r="J692" s="2"/>
    </row>
    <row r="693" spans="1:10" s="98" customFormat="1" ht="51">
      <c r="A693" s="25">
        <v>644</v>
      </c>
      <c r="B693" s="70" t="s">
        <v>3008</v>
      </c>
      <c r="C693" s="96" t="s">
        <v>1692</v>
      </c>
      <c r="D693" s="94" t="s">
        <v>989</v>
      </c>
      <c r="E693" s="94" t="s">
        <v>980</v>
      </c>
      <c r="F693" s="145">
        <v>715</v>
      </c>
      <c r="G693" s="97">
        <v>30.78</v>
      </c>
      <c r="H693" s="97">
        <f t="shared" si="28"/>
        <v>22007.7</v>
      </c>
      <c r="I693" s="32" t="s">
        <v>974</v>
      </c>
      <c r="J693" s="2"/>
    </row>
    <row r="694" spans="1:10" s="98" customFormat="1" ht="51">
      <c r="A694" s="25">
        <v>645</v>
      </c>
      <c r="B694" s="70" t="s">
        <v>3009</v>
      </c>
      <c r="C694" s="96" t="s">
        <v>1693</v>
      </c>
      <c r="D694" s="94" t="s">
        <v>989</v>
      </c>
      <c r="E694" s="94" t="s">
        <v>980</v>
      </c>
      <c r="F694" s="145">
        <v>25</v>
      </c>
      <c r="G694" s="97">
        <v>39.64</v>
      </c>
      <c r="H694" s="97">
        <f t="shared" si="28"/>
        <v>991</v>
      </c>
      <c r="I694" s="32" t="s">
        <v>974</v>
      </c>
      <c r="J694" s="2"/>
    </row>
    <row r="695" spans="1:10" s="98" customFormat="1" ht="51">
      <c r="A695" s="25">
        <v>646</v>
      </c>
      <c r="B695" s="70" t="s">
        <v>3010</v>
      </c>
      <c r="C695" s="96" t="s">
        <v>1694</v>
      </c>
      <c r="D695" s="94" t="s">
        <v>989</v>
      </c>
      <c r="E695" s="94" t="s">
        <v>980</v>
      </c>
      <c r="F695" s="145">
        <v>15</v>
      </c>
      <c r="G695" s="97">
        <v>48.84</v>
      </c>
      <c r="H695" s="97">
        <f t="shared" si="28"/>
        <v>732.6</v>
      </c>
      <c r="I695" s="32" t="s">
        <v>974</v>
      </c>
      <c r="J695" s="2"/>
    </row>
    <row r="696" spans="1:10" s="98" customFormat="1" ht="51">
      <c r="A696" s="25">
        <v>647</v>
      </c>
      <c r="B696" s="70" t="s">
        <v>3011</v>
      </c>
      <c r="C696" s="96" t="s">
        <v>1695</v>
      </c>
      <c r="D696" s="94" t="s">
        <v>989</v>
      </c>
      <c r="E696" s="94" t="s">
        <v>980</v>
      </c>
      <c r="F696" s="145">
        <v>15</v>
      </c>
      <c r="G696" s="97">
        <v>53.13</v>
      </c>
      <c r="H696" s="97">
        <f t="shared" si="28"/>
        <v>796.95</v>
      </c>
      <c r="I696" s="32" t="s">
        <v>974</v>
      </c>
      <c r="J696" s="2"/>
    </row>
    <row r="697" spans="1:10" s="98" customFormat="1" ht="51">
      <c r="A697" s="25">
        <v>648</v>
      </c>
      <c r="B697" s="70" t="s">
        <v>3012</v>
      </c>
      <c r="C697" s="96" t="s">
        <v>1696</v>
      </c>
      <c r="D697" s="94" t="s">
        <v>989</v>
      </c>
      <c r="E697" s="94" t="s">
        <v>980</v>
      </c>
      <c r="F697" s="145">
        <v>20</v>
      </c>
      <c r="G697" s="97">
        <v>65.349999999999994</v>
      </c>
      <c r="H697" s="97">
        <f t="shared" si="28"/>
        <v>1307</v>
      </c>
      <c r="I697" s="32" t="s">
        <v>974</v>
      </c>
      <c r="J697" s="2"/>
    </row>
    <row r="698" spans="1:10" s="98" customFormat="1" ht="25.5">
      <c r="A698" s="25">
        <v>649</v>
      </c>
      <c r="B698" s="70" t="s">
        <v>2877</v>
      </c>
      <c r="C698" s="96" t="s">
        <v>1579</v>
      </c>
      <c r="D698" s="94" t="s">
        <v>1577</v>
      </c>
      <c r="E698" s="94" t="s">
        <v>981</v>
      </c>
      <c r="F698" s="145">
        <v>1</v>
      </c>
      <c r="G698" s="97">
        <v>15.34</v>
      </c>
      <c r="H698" s="97">
        <f t="shared" si="28"/>
        <v>15.34</v>
      </c>
      <c r="I698" s="32" t="s">
        <v>974</v>
      </c>
      <c r="J698" s="2"/>
    </row>
    <row r="699" spans="1:10" s="98" customFormat="1" ht="25.5">
      <c r="A699" s="25">
        <v>650</v>
      </c>
      <c r="B699" s="70" t="s">
        <v>2879</v>
      </c>
      <c r="C699" s="96" t="s">
        <v>1581</v>
      </c>
      <c r="D699" s="94" t="s">
        <v>1577</v>
      </c>
      <c r="E699" s="94" t="s">
        <v>981</v>
      </c>
      <c r="F699" s="145">
        <v>2</v>
      </c>
      <c r="G699" s="97">
        <v>19.920000000000002</v>
      </c>
      <c r="H699" s="97">
        <f t="shared" si="28"/>
        <v>39.840000000000003</v>
      </c>
      <c r="I699" s="32" t="s">
        <v>974</v>
      </c>
      <c r="J699" s="2"/>
    </row>
    <row r="700" spans="1:10" s="98" customFormat="1" ht="38.25">
      <c r="A700" s="25">
        <v>651</v>
      </c>
      <c r="B700" s="70" t="s">
        <v>2888</v>
      </c>
      <c r="C700" s="96" t="s">
        <v>1697</v>
      </c>
      <c r="D700" s="94" t="s">
        <v>1577</v>
      </c>
      <c r="E700" s="94" t="s">
        <v>981</v>
      </c>
      <c r="F700" s="145">
        <v>1</v>
      </c>
      <c r="G700" s="97">
        <v>16.86</v>
      </c>
      <c r="H700" s="97">
        <f t="shared" si="28"/>
        <v>16.86</v>
      </c>
      <c r="I700" s="32" t="s">
        <v>974</v>
      </c>
      <c r="J700" s="2"/>
    </row>
    <row r="701" spans="1:10" s="98" customFormat="1" ht="25.5">
      <c r="A701" s="25">
        <v>652</v>
      </c>
      <c r="B701" s="70" t="s">
        <v>3013</v>
      </c>
      <c r="C701" s="96" t="s">
        <v>1698</v>
      </c>
      <c r="D701" s="94" t="s">
        <v>1573</v>
      </c>
      <c r="E701" s="94" t="s">
        <v>981</v>
      </c>
      <c r="F701" s="145">
        <v>10</v>
      </c>
      <c r="G701" s="97">
        <v>221.66</v>
      </c>
      <c r="H701" s="97">
        <f t="shared" si="28"/>
        <v>2216.6</v>
      </c>
      <c r="I701" s="32" t="s">
        <v>974</v>
      </c>
      <c r="J701" s="2"/>
    </row>
    <row r="702" spans="1:10" s="98" customFormat="1" ht="25.5">
      <c r="A702" s="25">
        <v>653</v>
      </c>
      <c r="B702" s="70" t="s">
        <v>3014</v>
      </c>
      <c r="C702" s="96" t="s">
        <v>1699</v>
      </c>
      <c r="D702" s="94" t="s">
        <v>1573</v>
      </c>
      <c r="E702" s="94" t="s">
        <v>981</v>
      </c>
      <c r="F702" s="145">
        <v>57</v>
      </c>
      <c r="G702" s="97">
        <v>252.26</v>
      </c>
      <c r="H702" s="97">
        <f t="shared" si="28"/>
        <v>14378.82</v>
      </c>
      <c r="I702" s="32" t="s">
        <v>974</v>
      </c>
      <c r="J702" s="2"/>
    </row>
    <row r="703" spans="1:10" s="98" customFormat="1" ht="25.5">
      <c r="A703" s="25">
        <v>654</v>
      </c>
      <c r="B703" s="70" t="s">
        <v>3015</v>
      </c>
      <c r="C703" s="96" t="s">
        <v>1700</v>
      </c>
      <c r="D703" s="94" t="s">
        <v>1573</v>
      </c>
      <c r="E703" s="94" t="s">
        <v>981</v>
      </c>
      <c r="F703" s="145">
        <v>1</v>
      </c>
      <c r="G703" s="97">
        <v>303.70999999999998</v>
      </c>
      <c r="H703" s="97">
        <f t="shared" si="28"/>
        <v>303.70999999999998</v>
      </c>
      <c r="I703" s="32" t="s">
        <v>974</v>
      </c>
      <c r="J703" s="2"/>
    </row>
    <row r="704" spans="1:10" s="98" customFormat="1" ht="25.5">
      <c r="A704" s="25">
        <v>655</v>
      </c>
      <c r="B704" s="70" t="s">
        <v>3016</v>
      </c>
      <c r="C704" s="96" t="s">
        <v>1701</v>
      </c>
      <c r="D704" s="94" t="s">
        <v>1573</v>
      </c>
      <c r="E704" s="94" t="s">
        <v>981</v>
      </c>
      <c r="F704" s="145">
        <v>7</v>
      </c>
      <c r="G704" s="97">
        <v>357.61</v>
      </c>
      <c r="H704" s="97">
        <f t="shared" si="28"/>
        <v>2503.27</v>
      </c>
      <c r="I704" s="32" t="s">
        <v>974</v>
      </c>
      <c r="J704" s="2"/>
    </row>
    <row r="705" spans="1:10" s="98" customFormat="1" ht="25.5">
      <c r="A705" s="25">
        <v>656</v>
      </c>
      <c r="B705" s="70" t="s">
        <v>3017</v>
      </c>
      <c r="C705" s="96" t="s">
        <v>1702</v>
      </c>
      <c r="D705" s="94" t="s">
        <v>1573</v>
      </c>
      <c r="E705" s="94" t="s">
        <v>981</v>
      </c>
      <c r="F705" s="145">
        <v>18</v>
      </c>
      <c r="G705" s="97">
        <v>495.52</v>
      </c>
      <c r="H705" s="97">
        <f t="shared" si="28"/>
        <v>8919.36</v>
      </c>
      <c r="I705" s="32" t="s">
        <v>974</v>
      </c>
      <c r="J705" s="2"/>
    </row>
    <row r="706" spans="1:10" s="98" customFormat="1" ht="38.25">
      <c r="A706" s="25">
        <v>657</v>
      </c>
      <c r="B706" s="70" t="s">
        <v>3018</v>
      </c>
      <c r="C706" s="96" t="s">
        <v>1703</v>
      </c>
      <c r="D706" s="94" t="s">
        <v>1573</v>
      </c>
      <c r="E706" s="94" t="s">
        <v>981</v>
      </c>
      <c r="F706" s="145">
        <v>1</v>
      </c>
      <c r="G706" s="97">
        <v>372.8</v>
      </c>
      <c r="H706" s="97">
        <f t="shared" si="28"/>
        <v>372.8</v>
      </c>
      <c r="I706" s="32" t="s">
        <v>974</v>
      </c>
      <c r="J706" s="2"/>
    </row>
    <row r="707" spans="1:10" s="98" customFormat="1" ht="38.25">
      <c r="A707" s="25">
        <v>658</v>
      </c>
      <c r="B707" s="70" t="s">
        <v>3019</v>
      </c>
      <c r="C707" s="96" t="s">
        <v>1704</v>
      </c>
      <c r="D707" s="94" t="s">
        <v>1573</v>
      </c>
      <c r="E707" s="94" t="s">
        <v>981</v>
      </c>
      <c r="F707" s="145">
        <v>4</v>
      </c>
      <c r="G707" s="97">
        <v>520.80999999999995</v>
      </c>
      <c r="H707" s="97">
        <f t="shared" si="28"/>
        <v>2083.2399999999998</v>
      </c>
      <c r="I707" s="32" t="s">
        <v>974</v>
      </c>
      <c r="J707" s="2"/>
    </row>
    <row r="708" spans="1:10" s="98" customFormat="1" ht="25.5">
      <c r="A708" s="25">
        <v>659</v>
      </c>
      <c r="B708" s="70" t="s">
        <v>3020</v>
      </c>
      <c r="C708" s="96" t="s">
        <v>1705</v>
      </c>
      <c r="D708" s="94" t="s">
        <v>1706</v>
      </c>
      <c r="E708" s="94" t="s">
        <v>981</v>
      </c>
      <c r="F708" s="145">
        <v>201</v>
      </c>
      <c r="G708" s="97">
        <v>44.44</v>
      </c>
      <c r="H708" s="97">
        <f t="shared" si="28"/>
        <v>8932.4399999999987</v>
      </c>
      <c r="I708" s="32" t="s">
        <v>974</v>
      </c>
      <c r="J708" s="2"/>
    </row>
    <row r="709" spans="1:10" s="98" customFormat="1" ht="25.5">
      <c r="A709" s="25">
        <v>660</v>
      </c>
      <c r="B709" s="70" t="s">
        <v>3021</v>
      </c>
      <c r="C709" s="96" t="s">
        <v>1707</v>
      </c>
      <c r="D709" s="94" t="s">
        <v>1706</v>
      </c>
      <c r="E709" s="94" t="s">
        <v>981</v>
      </c>
      <c r="F709" s="145">
        <v>6</v>
      </c>
      <c r="G709" s="97">
        <v>67.63</v>
      </c>
      <c r="H709" s="97">
        <f t="shared" si="28"/>
        <v>405.78</v>
      </c>
      <c r="I709" s="32" t="s">
        <v>974</v>
      </c>
      <c r="J709" s="2"/>
    </row>
    <row r="710" spans="1:10" s="98" customFormat="1" ht="25.5">
      <c r="A710" s="25">
        <v>661</v>
      </c>
      <c r="B710" s="70" t="s">
        <v>3022</v>
      </c>
      <c r="C710" s="96" t="s">
        <v>1708</v>
      </c>
      <c r="D710" s="94" t="s">
        <v>1706</v>
      </c>
      <c r="E710" s="94" t="s">
        <v>981</v>
      </c>
      <c r="F710" s="145">
        <v>1</v>
      </c>
      <c r="G710" s="97">
        <v>229.66</v>
      </c>
      <c r="H710" s="97">
        <f t="shared" si="28"/>
        <v>229.66</v>
      </c>
      <c r="I710" s="32" t="s">
        <v>974</v>
      </c>
      <c r="J710" s="2"/>
    </row>
    <row r="711" spans="1:10" s="98" customFormat="1" ht="25.5">
      <c r="A711" s="25">
        <v>662</v>
      </c>
      <c r="B711" s="70" t="s">
        <v>3023</v>
      </c>
      <c r="C711" s="96" t="s">
        <v>1709</v>
      </c>
      <c r="D711" s="94" t="s">
        <v>1706</v>
      </c>
      <c r="E711" s="94" t="s">
        <v>981</v>
      </c>
      <c r="F711" s="145">
        <v>5</v>
      </c>
      <c r="G711" s="97">
        <v>156.30000000000001</v>
      </c>
      <c r="H711" s="97">
        <f t="shared" si="28"/>
        <v>781.5</v>
      </c>
      <c r="I711" s="32" t="s">
        <v>974</v>
      </c>
      <c r="J711" s="2"/>
    </row>
    <row r="712" spans="1:10" s="98" customFormat="1" ht="25.5">
      <c r="A712" s="25">
        <v>663</v>
      </c>
      <c r="B712" s="70" t="s">
        <v>3024</v>
      </c>
      <c r="C712" s="96" t="s">
        <v>1710</v>
      </c>
      <c r="D712" s="94" t="s">
        <v>1706</v>
      </c>
      <c r="E712" s="94" t="s">
        <v>982</v>
      </c>
      <c r="F712" s="145">
        <v>9</v>
      </c>
      <c r="G712" s="97">
        <v>144.49</v>
      </c>
      <c r="H712" s="97">
        <f t="shared" si="28"/>
        <v>1300.4100000000001</v>
      </c>
      <c r="I712" s="32" t="s">
        <v>974</v>
      </c>
      <c r="J712" s="2"/>
    </row>
    <row r="713" spans="1:10" s="98" customFormat="1" ht="25.5">
      <c r="A713" s="25">
        <v>664</v>
      </c>
      <c r="B713" s="70" t="s">
        <v>3025</v>
      </c>
      <c r="C713" s="96" t="s">
        <v>1711</v>
      </c>
      <c r="D713" s="94" t="s">
        <v>1706</v>
      </c>
      <c r="E713" s="94" t="s">
        <v>981</v>
      </c>
      <c r="F713" s="145">
        <v>48</v>
      </c>
      <c r="G713" s="97">
        <v>80.28</v>
      </c>
      <c r="H713" s="97">
        <f t="shared" si="28"/>
        <v>3853.44</v>
      </c>
      <c r="I713" s="32" t="s">
        <v>974</v>
      </c>
      <c r="J713" s="2"/>
    </row>
    <row r="714" spans="1:10" s="98" customFormat="1" ht="38.25">
      <c r="A714" s="25">
        <v>665</v>
      </c>
      <c r="B714" s="70" t="s">
        <v>3027</v>
      </c>
      <c r="C714" s="99" t="s">
        <v>3026</v>
      </c>
      <c r="D714" s="94" t="s">
        <v>1712</v>
      </c>
      <c r="E714" s="94" t="s">
        <v>981</v>
      </c>
      <c r="F714" s="145">
        <v>3</v>
      </c>
      <c r="G714" s="97">
        <v>250.42</v>
      </c>
      <c r="H714" s="97">
        <f t="shared" si="28"/>
        <v>751.26</v>
      </c>
      <c r="I714" s="32" t="s">
        <v>974</v>
      </c>
      <c r="J714" s="2"/>
    </row>
    <row r="715" spans="1:10" s="98" customFormat="1" ht="25.5">
      <c r="A715" s="25">
        <v>666</v>
      </c>
      <c r="B715" s="70" t="s">
        <v>3028</v>
      </c>
      <c r="C715" s="96" t="s">
        <v>1713</v>
      </c>
      <c r="D715" s="94" t="s">
        <v>1712</v>
      </c>
      <c r="E715" s="94" t="s">
        <v>981</v>
      </c>
      <c r="F715" s="145">
        <v>54</v>
      </c>
      <c r="G715" s="97">
        <v>556.1</v>
      </c>
      <c r="H715" s="97">
        <f t="shared" si="28"/>
        <v>30029.4</v>
      </c>
      <c r="I715" s="32" t="s">
        <v>974</v>
      </c>
      <c r="J715" s="2"/>
    </row>
    <row r="716" spans="1:10" s="98" customFormat="1" ht="25.5">
      <c r="A716" s="25">
        <v>667</v>
      </c>
      <c r="B716" s="70" t="s">
        <v>3029</v>
      </c>
      <c r="C716" s="96" t="s">
        <v>1714</v>
      </c>
      <c r="D716" s="94" t="s">
        <v>1712</v>
      </c>
      <c r="E716" s="94" t="s">
        <v>981</v>
      </c>
      <c r="F716" s="145">
        <v>18</v>
      </c>
      <c r="G716" s="97">
        <v>235.42</v>
      </c>
      <c r="H716" s="97">
        <f t="shared" si="28"/>
        <v>4237.5599999999995</v>
      </c>
      <c r="I716" s="32" t="s">
        <v>974</v>
      </c>
      <c r="J716" s="2"/>
    </row>
    <row r="717" spans="1:10" s="98" customFormat="1" ht="25.5">
      <c r="A717" s="25">
        <v>668</v>
      </c>
      <c r="B717" s="70" t="s">
        <v>3030</v>
      </c>
      <c r="C717" s="96" t="s">
        <v>1715</v>
      </c>
      <c r="D717" s="94" t="s">
        <v>1712</v>
      </c>
      <c r="E717" s="94" t="s">
        <v>981</v>
      </c>
      <c r="F717" s="145">
        <v>8</v>
      </c>
      <c r="G717" s="97">
        <v>592.62</v>
      </c>
      <c r="H717" s="97">
        <f t="shared" si="28"/>
        <v>4740.96</v>
      </c>
      <c r="I717" s="32" t="s">
        <v>974</v>
      </c>
      <c r="J717" s="2"/>
    </row>
    <row r="718" spans="1:10" s="98" customFormat="1" ht="38.25">
      <c r="A718" s="25">
        <v>669</v>
      </c>
      <c r="B718" s="70" t="s">
        <v>3031</v>
      </c>
      <c r="C718" s="96" t="s">
        <v>1716</v>
      </c>
      <c r="D718" s="94" t="s">
        <v>1712</v>
      </c>
      <c r="E718" s="94" t="s">
        <v>981</v>
      </c>
      <c r="F718" s="145">
        <v>2</v>
      </c>
      <c r="G718" s="97">
        <v>463.26</v>
      </c>
      <c r="H718" s="97">
        <f t="shared" si="28"/>
        <v>926.52</v>
      </c>
      <c r="I718" s="32" t="s">
        <v>974</v>
      </c>
      <c r="J718" s="2"/>
    </row>
    <row r="719" spans="1:10" s="98" customFormat="1" ht="38.25">
      <c r="A719" s="25">
        <v>670</v>
      </c>
      <c r="B719" s="70" t="s">
        <v>4085</v>
      </c>
      <c r="C719" s="96" t="s">
        <v>1717</v>
      </c>
      <c r="D719" s="94" t="s">
        <v>1706</v>
      </c>
      <c r="E719" s="94" t="s">
        <v>981</v>
      </c>
      <c r="F719" s="145">
        <v>1</v>
      </c>
      <c r="G719" s="97">
        <v>3468.85</v>
      </c>
      <c r="H719" s="97">
        <f t="shared" si="28"/>
        <v>3468.85</v>
      </c>
      <c r="I719" s="32" t="s">
        <v>974</v>
      </c>
      <c r="J719" s="2"/>
    </row>
    <row r="720" spans="1:10" s="98" customFormat="1" ht="38.25">
      <c r="A720" s="25">
        <v>671</v>
      </c>
      <c r="B720" s="70" t="s">
        <v>3032</v>
      </c>
      <c r="C720" s="96" t="s">
        <v>1718</v>
      </c>
      <c r="D720" s="94" t="s">
        <v>1706</v>
      </c>
      <c r="E720" s="94" t="s">
        <v>981</v>
      </c>
      <c r="F720" s="145">
        <v>4</v>
      </c>
      <c r="G720" s="97">
        <v>3468.85</v>
      </c>
      <c r="H720" s="97">
        <f t="shared" si="28"/>
        <v>13875.4</v>
      </c>
      <c r="I720" s="32" t="s">
        <v>974</v>
      </c>
      <c r="J720" s="2"/>
    </row>
    <row r="721" spans="1:10" s="98" customFormat="1" ht="38.25">
      <c r="A721" s="25">
        <v>672</v>
      </c>
      <c r="B721" s="70" t="s">
        <v>3033</v>
      </c>
      <c r="C721" s="96" t="s">
        <v>919</v>
      </c>
      <c r="D721" s="94" t="s">
        <v>1706</v>
      </c>
      <c r="E721" s="94" t="s">
        <v>981</v>
      </c>
      <c r="F721" s="145">
        <v>5</v>
      </c>
      <c r="G721" s="97">
        <v>3647.35</v>
      </c>
      <c r="H721" s="97">
        <f t="shared" si="28"/>
        <v>18236.75</v>
      </c>
      <c r="I721" s="32" t="s">
        <v>974</v>
      </c>
      <c r="J721" s="2"/>
    </row>
    <row r="722" spans="1:10" s="98" customFormat="1" ht="38.25">
      <c r="A722" s="25">
        <v>673</v>
      </c>
      <c r="B722" s="70" t="s">
        <v>3034</v>
      </c>
      <c r="C722" s="96" t="s">
        <v>920</v>
      </c>
      <c r="D722" s="94" t="s">
        <v>1706</v>
      </c>
      <c r="E722" s="94" t="s">
        <v>981</v>
      </c>
      <c r="F722" s="145">
        <v>2</v>
      </c>
      <c r="G722" s="97">
        <v>4693.3999999999996</v>
      </c>
      <c r="H722" s="97">
        <f t="shared" si="28"/>
        <v>9386.7999999999993</v>
      </c>
      <c r="I722" s="32" t="s">
        <v>974</v>
      </c>
      <c r="J722" s="2"/>
    </row>
    <row r="723" spans="1:10" s="98" customFormat="1" ht="38.25">
      <c r="A723" s="25">
        <v>674</v>
      </c>
      <c r="B723" s="70" t="s">
        <v>3035</v>
      </c>
      <c r="C723" s="96" t="s">
        <v>921</v>
      </c>
      <c r="D723" s="94" t="s">
        <v>1706</v>
      </c>
      <c r="E723" s="94" t="s">
        <v>981</v>
      </c>
      <c r="F723" s="145">
        <v>1</v>
      </c>
      <c r="G723" s="97">
        <v>5739.45</v>
      </c>
      <c r="H723" s="97">
        <f t="shared" si="28"/>
        <v>5739.45</v>
      </c>
      <c r="I723" s="32" t="s">
        <v>974</v>
      </c>
      <c r="J723" s="2"/>
    </row>
    <row r="724" spans="1:10" s="98" customFormat="1" ht="38.25">
      <c r="A724" s="25">
        <v>675</v>
      </c>
      <c r="B724" s="70" t="s">
        <v>3036</v>
      </c>
      <c r="C724" s="96" t="s">
        <v>922</v>
      </c>
      <c r="D724" s="94" t="s">
        <v>1706</v>
      </c>
      <c r="E724" s="94" t="s">
        <v>981</v>
      </c>
      <c r="F724" s="145">
        <v>2</v>
      </c>
      <c r="G724" s="97">
        <v>6579.45</v>
      </c>
      <c r="H724" s="97">
        <f t="shared" si="28"/>
        <v>13158.9</v>
      </c>
      <c r="I724" s="32" t="s">
        <v>974</v>
      </c>
      <c r="J724" s="2"/>
    </row>
    <row r="725" spans="1:10" s="98" customFormat="1" ht="38.25">
      <c r="A725" s="25">
        <v>676</v>
      </c>
      <c r="B725" s="70" t="s">
        <v>3037</v>
      </c>
      <c r="C725" s="96" t="s">
        <v>923</v>
      </c>
      <c r="D725" s="94" t="s">
        <v>1706</v>
      </c>
      <c r="E725" s="94" t="s">
        <v>981</v>
      </c>
      <c r="F725" s="145">
        <v>1</v>
      </c>
      <c r="G725" s="97">
        <v>8465.5</v>
      </c>
      <c r="H725" s="97">
        <f t="shared" si="28"/>
        <v>8465.5</v>
      </c>
      <c r="I725" s="32" t="s">
        <v>974</v>
      </c>
      <c r="J725" s="2"/>
    </row>
    <row r="726" spans="1:10" s="98" customFormat="1" ht="38.25">
      <c r="A726" s="25">
        <v>677</v>
      </c>
      <c r="B726" s="70" t="s">
        <v>3038</v>
      </c>
      <c r="C726" s="96" t="s">
        <v>924</v>
      </c>
      <c r="D726" s="94" t="s">
        <v>1706</v>
      </c>
      <c r="E726" s="94" t="s">
        <v>981</v>
      </c>
      <c r="F726" s="145">
        <v>1</v>
      </c>
      <c r="G726" s="97">
        <v>9511.5499999999993</v>
      </c>
      <c r="H726" s="97">
        <f t="shared" si="28"/>
        <v>9511.5499999999993</v>
      </c>
      <c r="I726" s="32" t="s">
        <v>974</v>
      </c>
      <c r="J726" s="2"/>
    </row>
    <row r="727" spans="1:10" s="98" customFormat="1" ht="38.25">
      <c r="A727" s="25">
        <v>678</v>
      </c>
      <c r="B727" s="70" t="s">
        <v>3039</v>
      </c>
      <c r="C727" s="96" t="s">
        <v>925</v>
      </c>
      <c r="D727" s="94" t="s">
        <v>1706</v>
      </c>
      <c r="E727" s="94" t="s">
        <v>981</v>
      </c>
      <c r="F727" s="145">
        <v>1</v>
      </c>
      <c r="G727" s="97">
        <v>11603.65</v>
      </c>
      <c r="H727" s="97">
        <f t="shared" si="28"/>
        <v>11603.65</v>
      </c>
      <c r="I727" s="32" t="s">
        <v>974</v>
      </c>
      <c r="J727" s="2"/>
    </row>
    <row r="728" spans="1:10" s="98" customFormat="1" ht="38.25">
      <c r="A728" s="25">
        <v>679</v>
      </c>
      <c r="B728" s="70" t="s">
        <v>3040</v>
      </c>
      <c r="C728" s="96" t="s">
        <v>926</v>
      </c>
      <c r="D728" s="94" t="s">
        <v>1706</v>
      </c>
      <c r="E728" s="94" t="s">
        <v>981</v>
      </c>
      <c r="F728" s="145">
        <v>2</v>
      </c>
      <c r="G728" s="97">
        <v>15274.7</v>
      </c>
      <c r="H728" s="97">
        <f t="shared" si="28"/>
        <v>30549.4</v>
      </c>
      <c r="I728" s="32" t="s">
        <v>974</v>
      </c>
      <c r="J728" s="2"/>
    </row>
    <row r="729" spans="1:10" s="98" customFormat="1" ht="38.25">
      <c r="A729" s="25">
        <v>680</v>
      </c>
      <c r="B729" s="70" t="s">
        <v>3041</v>
      </c>
      <c r="C729" s="96" t="s">
        <v>927</v>
      </c>
      <c r="D729" s="94" t="s">
        <v>1706</v>
      </c>
      <c r="E729" s="94" t="s">
        <v>981</v>
      </c>
      <c r="F729" s="145">
        <v>1</v>
      </c>
      <c r="G729" s="97">
        <v>16320.75</v>
      </c>
      <c r="H729" s="97">
        <f t="shared" si="28"/>
        <v>16320.75</v>
      </c>
      <c r="I729" s="32" t="s">
        <v>974</v>
      </c>
      <c r="J729" s="2"/>
    </row>
    <row r="730" spans="1:10" s="98" customFormat="1" ht="38.25">
      <c r="A730" s="25">
        <v>681</v>
      </c>
      <c r="B730" s="70" t="s">
        <v>3042</v>
      </c>
      <c r="C730" s="96" t="s">
        <v>928</v>
      </c>
      <c r="D730" s="94" t="s">
        <v>1706</v>
      </c>
      <c r="E730" s="94" t="s">
        <v>981</v>
      </c>
      <c r="F730" s="145">
        <v>2</v>
      </c>
      <c r="G730" s="97">
        <v>3742.35</v>
      </c>
      <c r="H730" s="97">
        <f t="shared" si="28"/>
        <v>7484.7</v>
      </c>
      <c r="I730" s="32" t="s">
        <v>974</v>
      </c>
      <c r="J730" s="2"/>
    </row>
    <row r="731" spans="1:10" s="98" customFormat="1" ht="51">
      <c r="A731" s="25">
        <v>682</v>
      </c>
      <c r="B731" s="70" t="s">
        <v>3043</v>
      </c>
      <c r="C731" s="96" t="s">
        <v>929</v>
      </c>
      <c r="D731" s="94" t="s">
        <v>1706</v>
      </c>
      <c r="E731" s="94" t="s">
        <v>981</v>
      </c>
      <c r="F731" s="145">
        <v>1</v>
      </c>
      <c r="G731" s="97">
        <v>4202.3500000000004</v>
      </c>
      <c r="H731" s="97">
        <f t="shared" si="28"/>
        <v>4202.3500000000004</v>
      </c>
      <c r="I731" s="32" t="s">
        <v>974</v>
      </c>
      <c r="J731" s="2"/>
    </row>
    <row r="732" spans="1:10" s="98" customFormat="1" ht="51">
      <c r="A732" s="25">
        <v>683</v>
      </c>
      <c r="B732" s="70" t="s">
        <v>3044</v>
      </c>
      <c r="C732" s="96" t="s">
        <v>930</v>
      </c>
      <c r="D732" s="94" t="s">
        <v>1706</v>
      </c>
      <c r="E732" s="94" t="s">
        <v>981</v>
      </c>
      <c r="F732" s="145">
        <v>1</v>
      </c>
      <c r="G732" s="97">
        <v>4892.3500000000004</v>
      </c>
      <c r="H732" s="97">
        <f t="shared" si="28"/>
        <v>4892.3500000000004</v>
      </c>
      <c r="I732" s="32" t="s">
        <v>974</v>
      </c>
      <c r="J732" s="2"/>
    </row>
    <row r="733" spans="1:10" s="98" customFormat="1" ht="51">
      <c r="A733" s="25">
        <v>684</v>
      </c>
      <c r="B733" s="70" t="s">
        <v>3045</v>
      </c>
      <c r="C733" s="96" t="s">
        <v>931</v>
      </c>
      <c r="D733" s="94" t="s">
        <v>1706</v>
      </c>
      <c r="E733" s="94" t="s">
        <v>981</v>
      </c>
      <c r="F733" s="145">
        <v>2</v>
      </c>
      <c r="G733" s="97">
        <v>7307.35</v>
      </c>
      <c r="H733" s="97">
        <f t="shared" si="28"/>
        <v>14614.7</v>
      </c>
      <c r="I733" s="32" t="s">
        <v>974</v>
      </c>
      <c r="J733" s="2"/>
    </row>
    <row r="734" spans="1:10" s="98" customFormat="1" ht="51">
      <c r="A734" s="25">
        <v>685</v>
      </c>
      <c r="B734" s="70" t="s">
        <v>3046</v>
      </c>
      <c r="C734" s="96" t="s">
        <v>932</v>
      </c>
      <c r="D734" s="94" t="s">
        <v>1706</v>
      </c>
      <c r="E734" s="94" t="s">
        <v>981</v>
      </c>
      <c r="F734" s="145">
        <v>2</v>
      </c>
      <c r="G734" s="97">
        <v>8917.35</v>
      </c>
      <c r="H734" s="97">
        <f t="shared" si="28"/>
        <v>17834.7</v>
      </c>
      <c r="I734" s="32" t="s">
        <v>974</v>
      </c>
      <c r="J734" s="2"/>
    </row>
    <row r="735" spans="1:10" s="98" customFormat="1" ht="51">
      <c r="A735" s="25">
        <v>686</v>
      </c>
      <c r="B735" s="70" t="s">
        <v>3047</v>
      </c>
      <c r="C735" s="96" t="s">
        <v>1816</v>
      </c>
      <c r="D735" s="94" t="s">
        <v>1706</v>
      </c>
      <c r="E735" s="94" t="s">
        <v>981</v>
      </c>
      <c r="F735" s="145">
        <v>1</v>
      </c>
      <c r="G735" s="97">
        <v>13263.4</v>
      </c>
      <c r="H735" s="97">
        <f t="shared" si="28"/>
        <v>13263.4</v>
      </c>
      <c r="I735" s="32" t="s">
        <v>974</v>
      </c>
      <c r="J735" s="2"/>
    </row>
    <row r="736" spans="1:10" s="98" customFormat="1" ht="51">
      <c r="A736" s="25">
        <v>687</v>
      </c>
      <c r="B736" s="70" t="s">
        <v>3048</v>
      </c>
      <c r="C736" s="96" t="s">
        <v>1817</v>
      </c>
      <c r="D736" s="94" t="s">
        <v>1706</v>
      </c>
      <c r="E736" s="94" t="s">
        <v>981</v>
      </c>
      <c r="F736" s="145">
        <v>1</v>
      </c>
      <c r="G736" s="97">
        <v>21864.45</v>
      </c>
      <c r="H736" s="97">
        <f t="shared" si="28"/>
        <v>21864.45</v>
      </c>
      <c r="I736" s="32" t="s">
        <v>974</v>
      </c>
      <c r="J736" s="2"/>
    </row>
    <row r="737" spans="1:10" s="98" customFormat="1" ht="38.25">
      <c r="A737" s="25">
        <v>688</v>
      </c>
      <c r="B737" s="70" t="s">
        <v>3049</v>
      </c>
      <c r="C737" s="96" t="s">
        <v>1818</v>
      </c>
      <c r="D737" s="94" t="s">
        <v>1706</v>
      </c>
      <c r="E737" s="94" t="s">
        <v>981</v>
      </c>
      <c r="F737" s="145">
        <v>3004</v>
      </c>
      <c r="G737" s="97">
        <v>15.46</v>
      </c>
      <c r="H737" s="97">
        <f t="shared" si="28"/>
        <v>46441.840000000004</v>
      </c>
      <c r="I737" s="32" t="s">
        <v>974</v>
      </c>
      <c r="J737" s="2"/>
    </row>
    <row r="738" spans="1:10" s="98" customFormat="1" ht="38.25">
      <c r="A738" s="25">
        <v>689</v>
      </c>
      <c r="B738" s="70" t="s">
        <v>3050</v>
      </c>
      <c r="C738" s="96" t="s">
        <v>1819</v>
      </c>
      <c r="D738" s="94" t="s">
        <v>968</v>
      </c>
      <c r="E738" s="94" t="s">
        <v>981</v>
      </c>
      <c r="F738" s="145">
        <v>13</v>
      </c>
      <c r="G738" s="97">
        <v>4027.26</v>
      </c>
      <c r="H738" s="97">
        <f t="shared" si="28"/>
        <v>52354.380000000005</v>
      </c>
      <c r="I738" s="32" t="s">
        <v>974</v>
      </c>
      <c r="J738" s="2"/>
    </row>
    <row r="739" spans="1:10" s="98" customFormat="1" ht="25.5">
      <c r="A739" s="25">
        <v>690</v>
      </c>
      <c r="B739" s="70" t="s">
        <v>3051</v>
      </c>
      <c r="C739" s="96" t="s">
        <v>1820</v>
      </c>
      <c r="D739" s="94" t="s">
        <v>1607</v>
      </c>
      <c r="E739" s="94" t="s">
        <v>981</v>
      </c>
      <c r="F739" s="145">
        <v>1</v>
      </c>
      <c r="G739" s="97">
        <v>25263.45</v>
      </c>
      <c r="H739" s="97">
        <f t="shared" si="28"/>
        <v>25263.45</v>
      </c>
      <c r="I739" s="32" t="s">
        <v>974</v>
      </c>
      <c r="J739" s="2"/>
    </row>
    <row r="740" spans="1:10" s="98" customFormat="1" ht="25.5">
      <c r="A740" s="25">
        <v>691</v>
      </c>
      <c r="B740" s="70" t="s">
        <v>3052</v>
      </c>
      <c r="C740" s="96" t="s">
        <v>1821</v>
      </c>
      <c r="D740" s="94" t="s">
        <v>1607</v>
      </c>
      <c r="E740" s="94" t="s">
        <v>981</v>
      </c>
      <c r="F740" s="145">
        <v>1</v>
      </c>
      <c r="G740" s="97">
        <v>15824.2</v>
      </c>
      <c r="H740" s="97">
        <f t="shared" si="28"/>
        <v>15824.2</v>
      </c>
      <c r="I740" s="32" t="s">
        <v>974</v>
      </c>
      <c r="J740" s="2"/>
    </row>
    <row r="741" spans="1:10" s="98" customFormat="1">
      <c r="A741" s="25">
        <v>692</v>
      </c>
      <c r="B741" s="70" t="s">
        <v>2919</v>
      </c>
      <c r="C741" s="96" t="s">
        <v>1620</v>
      </c>
      <c r="D741" s="94" t="s">
        <v>983</v>
      </c>
      <c r="E741" s="94" t="s">
        <v>981</v>
      </c>
      <c r="F741" s="145">
        <v>1</v>
      </c>
      <c r="G741" s="97">
        <v>1809.85</v>
      </c>
      <c r="H741" s="97">
        <f t="shared" si="28"/>
        <v>1809.85</v>
      </c>
      <c r="I741" s="32" t="s">
        <v>974</v>
      </c>
      <c r="J741" s="2"/>
    </row>
    <row r="742" spans="1:10" s="98" customFormat="1" ht="51">
      <c r="A742" s="25">
        <v>693</v>
      </c>
      <c r="B742" s="70" t="s">
        <v>3053</v>
      </c>
      <c r="C742" s="96" t="s">
        <v>1822</v>
      </c>
      <c r="D742" s="94" t="s">
        <v>978</v>
      </c>
      <c r="E742" s="94" t="s">
        <v>981</v>
      </c>
      <c r="F742" s="145">
        <v>15</v>
      </c>
      <c r="G742" s="97">
        <v>245.8</v>
      </c>
      <c r="H742" s="97">
        <f t="shared" si="28"/>
        <v>3687</v>
      </c>
      <c r="I742" s="32" t="s">
        <v>974</v>
      </c>
      <c r="J742" s="2"/>
    </row>
    <row r="743" spans="1:10" s="98" customFormat="1" ht="51">
      <c r="A743" s="25">
        <v>694</v>
      </c>
      <c r="B743" s="70" t="s">
        <v>3054</v>
      </c>
      <c r="C743" s="96" t="s">
        <v>1823</v>
      </c>
      <c r="D743" s="94" t="s">
        <v>978</v>
      </c>
      <c r="E743" s="94" t="s">
        <v>981</v>
      </c>
      <c r="F743" s="145">
        <v>4</v>
      </c>
      <c r="G743" s="97">
        <v>80.7</v>
      </c>
      <c r="H743" s="97">
        <f t="shared" si="28"/>
        <v>322.8</v>
      </c>
      <c r="I743" s="32" t="s">
        <v>974</v>
      </c>
      <c r="J743" s="2"/>
    </row>
    <row r="744" spans="1:10" s="98" customFormat="1" ht="51">
      <c r="A744" s="25">
        <v>695</v>
      </c>
      <c r="B744" s="70" t="s">
        <v>3055</v>
      </c>
      <c r="C744" s="96" t="s">
        <v>1824</v>
      </c>
      <c r="D744" s="94" t="s">
        <v>978</v>
      </c>
      <c r="E744" s="94" t="s">
        <v>981</v>
      </c>
      <c r="F744" s="145">
        <v>10</v>
      </c>
      <c r="G744" s="97">
        <v>142.96</v>
      </c>
      <c r="H744" s="97">
        <f t="shared" si="28"/>
        <v>1429.6000000000001</v>
      </c>
      <c r="I744" s="32" t="s">
        <v>974</v>
      </c>
      <c r="J744" s="2"/>
    </row>
    <row r="745" spans="1:10" s="98" customFormat="1" ht="25.5">
      <c r="A745" s="25">
        <v>696</v>
      </c>
      <c r="B745" s="70" t="s">
        <v>2929</v>
      </c>
      <c r="C745" s="96" t="s">
        <v>1631</v>
      </c>
      <c r="D745" s="94" t="s">
        <v>1577</v>
      </c>
      <c r="E745" s="94" t="s">
        <v>981</v>
      </c>
      <c r="F745" s="145">
        <v>1</v>
      </c>
      <c r="G745" s="97">
        <v>84.11</v>
      </c>
      <c r="H745" s="97">
        <f t="shared" ref="H745:H755" si="29">G745*F745</f>
        <v>84.11</v>
      </c>
      <c r="I745" s="32" t="s">
        <v>974</v>
      </c>
      <c r="J745" s="2"/>
    </row>
    <row r="746" spans="1:10" s="98" customFormat="1" ht="38.25">
      <c r="A746" s="25">
        <v>697</v>
      </c>
      <c r="B746" s="70" t="s">
        <v>3056</v>
      </c>
      <c r="C746" s="96" t="s">
        <v>1825</v>
      </c>
      <c r="D746" s="94" t="s">
        <v>968</v>
      </c>
      <c r="E746" s="94" t="s">
        <v>981</v>
      </c>
      <c r="F746" s="145">
        <v>5</v>
      </c>
      <c r="G746" s="97">
        <v>219.95</v>
      </c>
      <c r="H746" s="97">
        <f t="shared" si="29"/>
        <v>1099.75</v>
      </c>
      <c r="I746" s="32" t="s">
        <v>974</v>
      </c>
      <c r="J746" s="2"/>
    </row>
    <row r="747" spans="1:10" s="98" customFormat="1" ht="25.5">
      <c r="A747" s="25">
        <v>698</v>
      </c>
      <c r="B747" s="70" t="s">
        <v>3057</v>
      </c>
      <c r="C747" s="96" t="s">
        <v>1826</v>
      </c>
      <c r="D747" s="94" t="s">
        <v>1573</v>
      </c>
      <c r="E747" s="94" t="s">
        <v>982</v>
      </c>
      <c r="F747" s="145">
        <v>1</v>
      </c>
      <c r="G747" s="97">
        <v>388.78</v>
      </c>
      <c r="H747" s="97">
        <f t="shared" si="29"/>
        <v>388.78</v>
      </c>
      <c r="I747" s="32" t="s">
        <v>974</v>
      </c>
      <c r="J747" s="2"/>
    </row>
    <row r="748" spans="1:10" s="98" customFormat="1" ht="25.5">
      <c r="A748" s="25">
        <v>699</v>
      </c>
      <c r="B748" s="70" t="s">
        <v>3058</v>
      </c>
      <c r="C748" s="96" t="s">
        <v>1827</v>
      </c>
      <c r="D748" s="94" t="s">
        <v>1828</v>
      </c>
      <c r="E748" s="94" t="s">
        <v>982</v>
      </c>
      <c r="F748" s="145">
        <v>3</v>
      </c>
      <c r="G748" s="97">
        <v>21.71</v>
      </c>
      <c r="H748" s="97">
        <f t="shared" si="29"/>
        <v>65.13</v>
      </c>
      <c r="I748" s="32" t="s">
        <v>974</v>
      </c>
      <c r="J748" s="2"/>
    </row>
    <row r="749" spans="1:10" s="98" customFormat="1" ht="38.25">
      <c r="A749" s="25">
        <v>700</v>
      </c>
      <c r="B749" s="70" t="s">
        <v>3059</v>
      </c>
      <c r="C749" s="96" t="s">
        <v>1829</v>
      </c>
      <c r="D749" s="94" t="s">
        <v>986</v>
      </c>
      <c r="E749" s="94" t="s">
        <v>981</v>
      </c>
      <c r="F749" s="145">
        <v>1</v>
      </c>
      <c r="G749" s="97">
        <v>50000</v>
      </c>
      <c r="H749" s="97">
        <f t="shared" si="29"/>
        <v>50000</v>
      </c>
      <c r="I749" s="32" t="s">
        <v>974</v>
      </c>
      <c r="J749" s="2"/>
    </row>
    <row r="750" spans="1:10" s="98" customFormat="1">
      <c r="A750" s="25"/>
      <c r="B750" s="32"/>
      <c r="C750" s="86" t="s">
        <v>2033</v>
      </c>
      <c r="D750" s="94"/>
      <c r="E750" s="94"/>
      <c r="F750" s="145"/>
      <c r="G750" s="97"/>
      <c r="H750" s="88">
        <f>SUM(H681:H749)</f>
        <v>1425283.9599999997</v>
      </c>
      <c r="I750" s="87">
        <f>H750</f>
        <v>1425283.9599999997</v>
      </c>
      <c r="J750" s="2"/>
    </row>
    <row r="751" spans="1:10" s="98" customFormat="1">
      <c r="A751" s="25"/>
      <c r="B751" s="94"/>
      <c r="C751" s="86" t="s">
        <v>2036</v>
      </c>
      <c r="D751" s="94"/>
      <c r="E751" s="94"/>
      <c r="F751" s="145"/>
      <c r="G751" s="97"/>
      <c r="H751" s="97"/>
      <c r="I751" s="32"/>
      <c r="J751" s="2"/>
    </row>
    <row r="752" spans="1:10" s="98" customFormat="1" ht="25.5">
      <c r="A752" s="25">
        <v>701</v>
      </c>
      <c r="B752" s="70" t="s">
        <v>3060</v>
      </c>
      <c r="C752" s="96" t="s">
        <v>1830</v>
      </c>
      <c r="D752" s="94" t="s">
        <v>1831</v>
      </c>
      <c r="E752" s="94" t="s">
        <v>981</v>
      </c>
      <c r="F752" s="145">
        <v>4</v>
      </c>
      <c r="G752" s="97">
        <v>4882.26</v>
      </c>
      <c r="H752" s="97">
        <f t="shared" si="29"/>
        <v>19529.04</v>
      </c>
      <c r="I752" s="32" t="s">
        <v>974</v>
      </c>
      <c r="J752" s="2"/>
    </row>
    <row r="753" spans="1:10" s="98" customFormat="1" ht="25.5">
      <c r="A753" s="25">
        <v>702</v>
      </c>
      <c r="B753" s="70" t="s">
        <v>3061</v>
      </c>
      <c r="C753" s="96" t="s">
        <v>1832</v>
      </c>
      <c r="D753" s="94" t="s">
        <v>1831</v>
      </c>
      <c r="E753" s="94" t="s">
        <v>981</v>
      </c>
      <c r="F753" s="145">
        <v>1</v>
      </c>
      <c r="G753" s="97">
        <v>5912.26</v>
      </c>
      <c r="H753" s="97">
        <f t="shared" si="29"/>
        <v>5912.26</v>
      </c>
      <c r="I753" s="32" t="s">
        <v>974</v>
      </c>
      <c r="J753" s="2"/>
    </row>
    <row r="754" spans="1:10" s="98" customFormat="1" ht="25.5">
      <c r="A754" s="25">
        <v>703</v>
      </c>
      <c r="B754" s="70" t="s">
        <v>3062</v>
      </c>
      <c r="C754" s="96" t="s">
        <v>1833</v>
      </c>
      <c r="D754" s="94" t="s">
        <v>1831</v>
      </c>
      <c r="E754" s="94" t="s">
        <v>981</v>
      </c>
      <c r="F754" s="145">
        <v>6</v>
      </c>
      <c r="G754" s="97">
        <v>7457.26</v>
      </c>
      <c r="H754" s="97">
        <f t="shared" si="29"/>
        <v>44743.56</v>
      </c>
      <c r="I754" s="32" t="s">
        <v>974</v>
      </c>
      <c r="J754" s="2"/>
    </row>
    <row r="755" spans="1:10" s="98" customFormat="1" ht="25.5">
      <c r="A755" s="25">
        <v>704</v>
      </c>
      <c r="B755" s="70" t="s">
        <v>3063</v>
      </c>
      <c r="C755" s="96" t="s">
        <v>1834</v>
      </c>
      <c r="D755" s="94" t="s">
        <v>1831</v>
      </c>
      <c r="E755" s="94" t="s">
        <v>981</v>
      </c>
      <c r="F755" s="145">
        <v>1</v>
      </c>
      <c r="G755" s="97">
        <v>8569.68</v>
      </c>
      <c r="H755" s="97">
        <f t="shared" si="29"/>
        <v>8569.68</v>
      </c>
      <c r="I755" s="32" t="s">
        <v>974</v>
      </c>
      <c r="J755" s="2"/>
    </row>
    <row r="756" spans="1:10" s="98" customFormat="1">
      <c r="A756" s="25"/>
      <c r="B756" s="94"/>
      <c r="C756" s="86" t="s">
        <v>2033</v>
      </c>
      <c r="D756" s="94"/>
      <c r="E756" s="94"/>
      <c r="F756" s="145"/>
      <c r="G756" s="97"/>
      <c r="H756" s="88">
        <f>SUM(H752:H755)</f>
        <v>78754.540000000008</v>
      </c>
      <c r="I756" s="87">
        <f>H756</f>
        <v>78754.540000000008</v>
      </c>
      <c r="J756" s="2"/>
    </row>
    <row r="757" spans="1:10" s="98" customFormat="1">
      <c r="A757" s="25"/>
      <c r="B757" s="94"/>
      <c r="C757" s="86" t="s">
        <v>2037</v>
      </c>
      <c r="D757" s="94"/>
      <c r="E757" s="94"/>
      <c r="F757" s="145"/>
      <c r="G757" s="97"/>
      <c r="H757" s="88"/>
      <c r="I757" s="32"/>
      <c r="J757" s="2"/>
    </row>
    <row r="758" spans="1:10" customFormat="1" ht="51">
      <c r="A758" s="25">
        <v>705</v>
      </c>
      <c r="B758" s="61" t="s">
        <v>2846</v>
      </c>
      <c r="C758" s="62" t="s">
        <v>257</v>
      </c>
      <c r="D758" s="61" t="s">
        <v>975</v>
      </c>
      <c r="E758" s="61" t="s">
        <v>976</v>
      </c>
      <c r="F758" s="146">
        <v>2450</v>
      </c>
      <c r="G758" s="63">
        <v>1.5</v>
      </c>
      <c r="H758" s="63">
        <f t="shared" ref="H758:H821" si="30">G758*F758</f>
        <v>3675</v>
      </c>
      <c r="I758" s="24"/>
    </row>
    <row r="759" spans="1:10" customFormat="1" ht="38.25">
      <c r="A759" s="25">
        <v>706</v>
      </c>
      <c r="B759" s="61" t="s">
        <v>2849</v>
      </c>
      <c r="C759" s="62" t="s">
        <v>258</v>
      </c>
      <c r="D759" s="61" t="s">
        <v>975</v>
      </c>
      <c r="E759" s="61" t="s">
        <v>976</v>
      </c>
      <c r="F759" s="146">
        <v>2450</v>
      </c>
      <c r="G759" s="63">
        <v>0.3</v>
      </c>
      <c r="H759" s="63">
        <f t="shared" si="30"/>
        <v>735</v>
      </c>
      <c r="I759" s="24"/>
    </row>
    <row r="760" spans="1:10" customFormat="1" ht="38.25">
      <c r="A760" s="25">
        <v>707</v>
      </c>
      <c r="B760" s="61" t="s">
        <v>2850</v>
      </c>
      <c r="C760" s="62" t="s">
        <v>1558</v>
      </c>
      <c r="D760" s="61" t="s">
        <v>1559</v>
      </c>
      <c r="E760" s="61" t="s">
        <v>977</v>
      </c>
      <c r="F760" s="146">
        <v>2055</v>
      </c>
      <c r="G760" s="63">
        <v>14.52</v>
      </c>
      <c r="H760" s="63">
        <f t="shared" si="30"/>
        <v>29838.6</v>
      </c>
      <c r="I760" s="24"/>
    </row>
    <row r="761" spans="1:10" customFormat="1" ht="38.25">
      <c r="A761" s="25">
        <v>708</v>
      </c>
      <c r="B761" s="61" t="s">
        <v>2851</v>
      </c>
      <c r="C761" s="62" t="s">
        <v>1560</v>
      </c>
      <c r="D761" s="61" t="s">
        <v>1559</v>
      </c>
      <c r="E761" s="61" t="s">
        <v>977</v>
      </c>
      <c r="F761" s="146">
        <v>1265</v>
      </c>
      <c r="G761" s="63">
        <v>17.100000000000001</v>
      </c>
      <c r="H761" s="63">
        <f t="shared" si="30"/>
        <v>21631.5</v>
      </c>
      <c r="I761" s="24"/>
    </row>
    <row r="762" spans="1:10" customFormat="1" ht="38.25">
      <c r="A762" s="25">
        <v>709</v>
      </c>
      <c r="B762" s="61" t="s">
        <v>2852</v>
      </c>
      <c r="C762" s="62" t="s">
        <v>1561</v>
      </c>
      <c r="D762" s="61" t="s">
        <v>1559</v>
      </c>
      <c r="E762" s="61" t="s">
        <v>977</v>
      </c>
      <c r="F762" s="146">
        <v>885</v>
      </c>
      <c r="G762" s="63">
        <v>20.61</v>
      </c>
      <c r="H762" s="63">
        <f t="shared" si="30"/>
        <v>18239.849999999999</v>
      </c>
      <c r="I762" s="24"/>
    </row>
    <row r="763" spans="1:10" customFormat="1" ht="38.25">
      <c r="A763" s="25">
        <v>710</v>
      </c>
      <c r="B763" s="61" t="s">
        <v>3064</v>
      </c>
      <c r="C763" s="62" t="s">
        <v>1836</v>
      </c>
      <c r="D763" s="61" t="s">
        <v>1559</v>
      </c>
      <c r="E763" s="61" t="s">
        <v>977</v>
      </c>
      <c r="F763" s="146">
        <v>1455</v>
      </c>
      <c r="G763" s="63">
        <v>23.73</v>
      </c>
      <c r="H763" s="63">
        <f t="shared" si="30"/>
        <v>34527.15</v>
      </c>
      <c r="I763" s="24"/>
    </row>
    <row r="764" spans="1:10" customFormat="1" ht="38.25">
      <c r="A764" s="25">
        <v>711</v>
      </c>
      <c r="B764" s="61" t="s">
        <v>3065</v>
      </c>
      <c r="C764" s="62" t="s">
        <v>1837</v>
      </c>
      <c r="D764" s="61" t="s">
        <v>1559</v>
      </c>
      <c r="E764" s="61" t="s">
        <v>977</v>
      </c>
      <c r="F764" s="146">
        <v>615</v>
      </c>
      <c r="G764" s="63">
        <v>26.72</v>
      </c>
      <c r="H764" s="63">
        <f t="shared" si="30"/>
        <v>16432.8</v>
      </c>
      <c r="I764" s="24"/>
    </row>
    <row r="765" spans="1:10" customFormat="1" ht="38.25">
      <c r="A765" s="25">
        <v>712</v>
      </c>
      <c r="B765" s="61" t="s">
        <v>3066</v>
      </c>
      <c r="C765" s="62" t="s">
        <v>1838</v>
      </c>
      <c r="D765" s="61" t="s">
        <v>1559</v>
      </c>
      <c r="E765" s="61" t="s">
        <v>977</v>
      </c>
      <c r="F765" s="146">
        <v>1240</v>
      </c>
      <c r="G765" s="63">
        <v>31.15</v>
      </c>
      <c r="H765" s="63">
        <f t="shared" si="30"/>
        <v>38626</v>
      </c>
      <c r="I765" s="24"/>
    </row>
    <row r="766" spans="1:10" customFormat="1" ht="38.25">
      <c r="A766" s="25">
        <v>713</v>
      </c>
      <c r="B766" s="61" t="s">
        <v>2853</v>
      </c>
      <c r="C766" s="62" t="s">
        <v>1839</v>
      </c>
      <c r="D766" s="61" t="s">
        <v>978</v>
      </c>
      <c r="E766" s="61" t="s">
        <v>977</v>
      </c>
      <c r="F766" s="146">
        <v>35</v>
      </c>
      <c r="G766" s="63">
        <v>15.26</v>
      </c>
      <c r="H766" s="63">
        <f t="shared" si="30"/>
        <v>534.1</v>
      </c>
      <c r="I766" s="24"/>
    </row>
    <row r="767" spans="1:10" customFormat="1" ht="38.25">
      <c r="A767" s="25">
        <v>714</v>
      </c>
      <c r="B767" s="61" t="s">
        <v>2858</v>
      </c>
      <c r="C767" s="62" t="s">
        <v>1562</v>
      </c>
      <c r="D767" s="61" t="s">
        <v>978</v>
      </c>
      <c r="E767" s="61" t="s">
        <v>977</v>
      </c>
      <c r="F767" s="146">
        <v>1010</v>
      </c>
      <c r="G767" s="63">
        <v>18.3</v>
      </c>
      <c r="H767" s="63">
        <f t="shared" si="30"/>
        <v>18483</v>
      </c>
      <c r="I767" s="24"/>
    </row>
    <row r="768" spans="1:10" customFormat="1" ht="38.25">
      <c r="A768" s="25">
        <v>715</v>
      </c>
      <c r="B768" s="61" t="s">
        <v>2859</v>
      </c>
      <c r="C768" s="62" t="s">
        <v>1840</v>
      </c>
      <c r="D768" s="61" t="s">
        <v>978</v>
      </c>
      <c r="E768" s="61" t="s">
        <v>977</v>
      </c>
      <c r="F768" s="146">
        <v>540</v>
      </c>
      <c r="G768" s="63">
        <v>22</v>
      </c>
      <c r="H768" s="63">
        <f t="shared" si="30"/>
        <v>11880</v>
      </c>
      <c r="I768" s="24"/>
    </row>
    <row r="769" spans="1:9" customFormat="1" ht="38.25">
      <c r="A769" s="25">
        <v>716</v>
      </c>
      <c r="B769" s="61" t="s">
        <v>2860</v>
      </c>
      <c r="C769" s="62" t="s">
        <v>1564</v>
      </c>
      <c r="D769" s="61" t="s">
        <v>978</v>
      </c>
      <c r="E769" s="61" t="s">
        <v>977</v>
      </c>
      <c r="F769" s="146">
        <v>220</v>
      </c>
      <c r="G769" s="63">
        <v>25.66</v>
      </c>
      <c r="H769" s="63">
        <f t="shared" si="30"/>
        <v>5645.2</v>
      </c>
      <c r="I769" s="24"/>
    </row>
    <row r="770" spans="1:9" customFormat="1" ht="25.5">
      <c r="A770" s="25">
        <v>717</v>
      </c>
      <c r="B770" s="61" t="s">
        <v>3067</v>
      </c>
      <c r="C770" s="62" t="s">
        <v>1841</v>
      </c>
      <c r="D770" s="61" t="s">
        <v>989</v>
      </c>
      <c r="E770" s="61" t="s">
        <v>977</v>
      </c>
      <c r="F770" s="146">
        <v>2095</v>
      </c>
      <c r="G770" s="63">
        <v>59.04</v>
      </c>
      <c r="H770" s="63">
        <f t="shared" si="30"/>
        <v>123688.8</v>
      </c>
      <c r="I770" s="24"/>
    </row>
    <row r="771" spans="1:9" customFormat="1" ht="25.5">
      <c r="A771" s="25">
        <v>718</v>
      </c>
      <c r="B771" s="61" t="s">
        <v>3068</v>
      </c>
      <c r="C771" s="62" t="s">
        <v>1842</v>
      </c>
      <c r="D771" s="61" t="s">
        <v>989</v>
      </c>
      <c r="E771" s="61" t="s">
        <v>977</v>
      </c>
      <c r="F771" s="146">
        <v>405</v>
      </c>
      <c r="G771" s="63">
        <v>72.58</v>
      </c>
      <c r="H771" s="63">
        <f t="shared" si="30"/>
        <v>29394.899999999998</v>
      </c>
      <c r="I771" s="24"/>
    </row>
    <row r="772" spans="1:9" customFormat="1" ht="25.5">
      <c r="A772" s="25">
        <v>719</v>
      </c>
      <c r="B772" s="61" t="s">
        <v>3069</v>
      </c>
      <c r="C772" s="62" t="s">
        <v>1843</v>
      </c>
      <c r="D772" s="61" t="s">
        <v>989</v>
      </c>
      <c r="E772" s="61" t="s">
        <v>977</v>
      </c>
      <c r="F772" s="146">
        <v>635</v>
      </c>
      <c r="G772" s="63">
        <v>85.79</v>
      </c>
      <c r="H772" s="63">
        <f t="shared" si="30"/>
        <v>54476.65</v>
      </c>
      <c r="I772" s="24"/>
    </row>
    <row r="773" spans="1:9" customFormat="1" ht="25.5">
      <c r="A773" s="25">
        <v>720</v>
      </c>
      <c r="B773" s="61" t="s">
        <v>3070</v>
      </c>
      <c r="C773" s="62" t="s">
        <v>1844</v>
      </c>
      <c r="D773" s="61" t="s">
        <v>989</v>
      </c>
      <c r="E773" s="61" t="s">
        <v>977</v>
      </c>
      <c r="F773" s="146">
        <v>120</v>
      </c>
      <c r="G773" s="63">
        <v>109.6</v>
      </c>
      <c r="H773" s="63">
        <f t="shared" si="30"/>
        <v>13152</v>
      </c>
      <c r="I773" s="24"/>
    </row>
    <row r="774" spans="1:9" customFormat="1" ht="25.5">
      <c r="A774" s="25">
        <v>721</v>
      </c>
      <c r="B774" s="61" t="s">
        <v>3071</v>
      </c>
      <c r="C774" s="62" t="s">
        <v>1845</v>
      </c>
      <c r="D774" s="61" t="s">
        <v>989</v>
      </c>
      <c r="E774" s="61" t="s">
        <v>980</v>
      </c>
      <c r="F774" s="146">
        <v>70</v>
      </c>
      <c r="G774" s="63">
        <v>141.82</v>
      </c>
      <c r="H774" s="63">
        <f t="shared" si="30"/>
        <v>9927.4</v>
      </c>
      <c r="I774" s="24"/>
    </row>
    <row r="775" spans="1:9" customFormat="1" ht="25.5">
      <c r="A775" s="25">
        <v>722</v>
      </c>
      <c r="B775" s="61" t="s">
        <v>3072</v>
      </c>
      <c r="C775" s="62" t="s">
        <v>1846</v>
      </c>
      <c r="D775" s="61" t="s">
        <v>989</v>
      </c>
      <c r="E775" s="61" t="s">
        <v>980</v>
      </c>
      <c r="F775" s="146">
        <v>665</v>
      </c>
      <c r="G775" s="63">
        <v>278.95999999999998</v>
      </c>
      <c r="H775" s="63">
        <f t="shared" si="30"/>
        <v>185508.4</v>
      </c>
      <c r="I775" s="24"/>
    </row>
    <row r="776" spans="1:9" customFormat="1" ht="38.25">
      <c r="A776" s="25">
        <v>723</v>
      </c>
      <c r="B776" s="61" t="s">
        <v>3073</v>
      </c>
      <c r="C776" s="62" t="s">
        <v>1847</v>
      </c>
      <c r="D776" s="61" t="s">
        <v>1800</v>
      </c>
      <c r="E776" s="61" t="s">
        <v>980</v>
      </c>
      <c r="F776" s="146">
        <v>50</v>
      </c>
      <c r="G776" s="63">
        <v>15.32</v>
      </c>
      <c r="H776" s="63">
        <f t="shared" si="30"/>
        <v>766</v>
      </c>
      <c r="I776" s="24"/>
    </row>
    <row r="777" spans="1:9" customFormat="1" ht="38.25">
      <c r="A777" s="25">
        <v>724</v>
      </c>
      <c r="B777" s="61" t="s">
        <v>3074</v>
      </c>
      <c r="C777" s="62" t="s">
        <v>1848</v>
      </c>
      <c r="D777" s="61" t="s">
        <v>1800</v>
      </c>
      <c r="E777" s="61" t="s">
        <v>980</v>
      </c>
      <c r="F777" s="146">
        <v>60</v>
      </c>
      <c r="G777" s="63">
        <v>23.51</v>
      </c>
      <c r="H777" s="63">
        <f t="shared" si="30"/>
        <v>1410.6000000000001</v>
      </c>
      <c r="I777" s="24"/>
    </row>
    <row r="778" spans="1:9" customFormat="1" ht="25.5">
      <c r="A778" s="25">
        <v>725</v>
      </c>
      <c r="B778" s="61" t="s">
        <v>3075</v>
      </c>
      <c r="C778" s="62" t="s">
        <v>1849</v>
      </c>
      <c r="D778" s="61" t="s">
        <v>1800</v>
      </c>
      <c r="E778" s="61" t="s">
        <v>980</v>
      </c>
      <c r="F778" s="146">
        <v>1340</v>
      </c>
      <c r="G778" s="63">
        <v>46.88</v>
      </c>
      <c r="H778" s="63">
        <f t="shared" si="30"/>
        <v>62819.200000000004</v>
      </c>
      <c r="I778" s="24"/>
    </row>
    <row r="779" spans="1:9" customFormat="1" ht="63.75">
      <c r="A779" s="25">
        <v>726</v>
      </c>
      <c r="B779" s="61" t="s">
        <v>3076</v>
      </c>
      <c r="C779" s="62" t="s">
        <v>1850</v>
      </c>
      <c r="D779" s="61" t="s">
        <v>979</v>
      </c>
      <c r="E779" s="61" t="s">
        <v>980</v>
      </c>
      <c r="F779" s="146">
        <v>220</v>
      </c>
      <c r="G779" s="63">
        <v>14.18</v>
      </c>
      <c r="H779" s="63">
        <f t="shared" si="30"/>
        <v>3119.6</v>
      </c>
      <c r="I779" s="24"/>
    </row>
    <row r="780" spans="1:9" customFormat="1" ht="63.75">
      <c r="A780" s="25">
        <v>727</v>
      </c>
      <c r="B780" s="61" t="s">
        <v>3077</v>
      </c>
      <c r="C780" s="62" t="s">
        <v>4118</v>
      </c>
      <c r="D780" s="61" t="s">
        <v>979</v>
      </c>
      <c r="E780" s="61" t="s">
        <v>980</v>
      </c>
      <c r="F780" s="146">
        <v>90</v>
      </c>
      <c r="G780" s="63">
        <v>14.95</v>
      </c>
      <c r="H780" s="63">
        <f t="shared" si="30"/>
        <v>1345.5</v>
      </c>
      <c r="I780" s="24"/>
    </row>
    <row r="781" spans="1:9" customFormat="1" ht="38.25">
      <c r="A781" s="25">
        <v>728</v>
      </c>
      <c r="B781" s="61" t="s">
        <v>3078</v>
      </c>
      <c r="C781" s="62" t="s">
        <v>2244</v>
      </c>
      <c r="D781" s="61" t="s">
        <v>1800</v>
      </c>
      <c r="E781" s="61" t="s">
        <v>987</v>
      </c>
      <c r="F781" s="146">
        <v>39</v>
      </c>
      <c r="G781" s="63">
        <v>140.6</v>
      </c>
      <c r="H781" s="63">
        <f t="shared" si="30"/>
        <v>5483.4</v>
      </c>
      <c r="I781" s="24"/>
    </row>
    <row r="782" spans="1:9" customFormat="1" ht="25.5">
      <c r="A782" s="25">
        <v>729</v>
      </c>
      <c r="B782" s="61" t="s">
        <v>2877</v>
      </c>
      <c r="C782" s="62" t="s">
        <v>1579</v>
      </c>
      <c r="D782" s="61" t="s">
        <v>1577</v>
      </c>
      <c r="E782" s="61" t="s">
        <v>981</v>
      </c>
      <c r="F782" s="146">
        <v>8</v>
      </c>
      <c r="G782" s="63">
        <v>15.34</v>
      </c>
      <c r="H782" s="63">
        <f t="shared" si="30"/>
        <v>122.72</v>
      </c>
      <c r="I782" s="24"/>
    </row>
    <row r="783" spans="1:9" customFormat="1" ht="25.5">
      <c r="A783" s="25">
        <v>730</v>
      </c>
      <c r="B783" s="61" t="s">
        <v>2878</v>
      </c>
      <c r="C783" s="62" t="s">
        <v>1580</v>
      </c>
      <c r="D783" s="61" t="s">
        <v>1577</v>
      </c>
      <c r="E783" s="61" t="s">
        <v>981</v>
      </c>
      <c r="F783" s="146">
        <v>4</v>
      </c>
      <c r="G783" s="63">
        <v>16.84</v>
      </c>
      <c r="H783" s="63">
        <f t="shared" si="30"/>
        <v>67.36</v>
      </c>
      <c r="I783" s="24"/>
    </row>
    <row r="784" spans="1:9" customFormat="1" ht="25.5">
      <c r="A784" s="25">
        <v>731</v>
      </c>
      <c r="B784" s="61" t="s">
        <v>2879</v>
      </c>
      <c r="C784" s="62" t="s">
        <v>1581</v>
      </c>
      <c r="D784" s="61" t="s">
        <v>1577</v>
      </c>
      <c r="E784" s="61" t="s">
        <v>981</v>
      </c>
      <c r="F784" s="146">
        <v>7</v>
      </c>
      <c r="G784" s="63">
        <v>19.920000000000002</v>
      </c>
      <c r="H784" s="63">
        <f t="shared" si="30"/>
        <v>139.44</v>
      </c>
      <c r="I784" s="24"/>
    </row>
    <row r="785" spans="1:9" customFormat="1" ht="25.5">
      <c r="A785" s="25">
        <v>732</v>
      </c>
      <c r="B785" s="61" t="s">
        <v>2882</v>
      </c>
      <c r="C785" s="62" t="s">
        <v>1584</v>
      </c>
      <c r="D785" s="61" t="s">
        <v>1577</v>
      </c>
      <c r="E785" s="61" t="s">
        <v>981</v>
      </c>
      <c r="F785" s="146">
        <v>10</v>
      </c>
      <c r="G785" s="63">
        <v>44.43</v>
      </c>
      <c r="H785" s="63">
        <f t="shared" si="30"/>
        <v>444.3</v>
      </c>
      <c r="I785" s="24"/>
    </row>
    <row r="786" spans="1:9" customFormat="1" ht="38.25">
      <c r="A786" s="25">
        <v>733</v>
      </c>
      <c r="B786" s="61" t="s">
        <v>2888</v>
      </c>
      <c r="C786" s="62" t="s">
        <v>1590</v>
      </c>
      <c r="D786" s="61" t="s">
        <v>1577</v>
      </c>
      <c r="E786" s="61" t="s">
        <v>981</v>
      </c>
      <c r="F786" s="146">
        <v>6</v>
      </c>
      <c r="G786" s="63">
        <v>16.86</v>
      </c>
      <c r="H786" s="63">
        <f t="shared" si="30"/>
        <v>101.16</v>
      </c>
      <c r="I786" s="24"/>
    </row>
    <row r="787" spans="1:9" customFormat="1" ht="38.25">
      <c r="A787" s="25">
        <v>734</v>
      </c>
      <c r="B787" s="61" t="s">
        <v>2889</v>
      </c>
      <c r="C787" s="62" t="s">
        <v>1591</v>
      </c>
      <c r="D787" s="61" t="s">
        <v>1577</v>
      </c>
      <c r="E787" s="61" t="s">
        <v>981</v>
      </c>
      <c r="F787" s="146">
        <v>9</v>
      </c>
      <c r="G787" s="63">
        <v>21.67</v>
      </c>
      <c r="H787" s="63">
        <f t="shared" si="30"/>
        <v>195.03000000000003</v>
      </c>
      <c r="I787" s="24"/>
    </row>
    <row r="788" spans="1:9" customFormat="1" ht="51">
      <c r="A788" s="25">
        <v>735</v>
      </c>
      <c r="B788" s="61" t="s">
        <v>3079</v>
      </c>
      <c r="C788" s="62" t="s">
        <v>1851</v>
      </c>
      <c r="D788" s="61" t="s">
        <v>1577</v>
      </c>
      <c r="E788" s="61" t="s">
        <v>981</v>
      </c>
      <c r="F788" s="146">
        <v>2</v>
      </c>
      <c r="G788" s="63">
        <v>869.45</v>
      </c>
      <c r="H788" s="63">
        <f t="shared" si="30"/>
        <v>1738.9</v>
      </c>
      <c r="I788" s="24"/>
    </row>
    <row r="789" spans="1:9" customFormat="1" ht="51">
      <c r="A789" s="25">
        <v>736</v>
      </c>
      <c r="B789" s="61" t="s">
        <v>3080</v>
      </c>
      <c r="C789" s="62" t="s">
        <v>1852</v>
      </c>
      <c r="D789" s="61" t="s">
        <v>1577</v>
      </c>
      <c r="E789" s="61" t="s">
        <v>981</v>
      </c>
      <c r="F789" s="146">
        <v>1</v>
      </c>
      <c r="G789" s="63">
        <v>1889.59</v>
      </c>
      <c r="H789" s="63">
        <f t="shared" si="30"/>
        <v>1889.59</v>
      </c>
      <c r="I789" s="24"/>
    </row>
    <row r="790" spans="1:9" customFormat="1" ht="51">
      <c r="A790" s="25">
        <v>737</v>
      </c>
      <c r="B790" s="61" t="s">
        <v>3081</v>
      </c>
      <c r="C790" s="62" t="s">
        <v>1853</v>
      </c>
      <c r="D790" s="61" t="s">
        <v>1577</v>
      </c>
      <c r="E790" s="61" t="s">
        <v>981</v>
      </c>
      <c r="F790" s="146">
        <v>3</v>
      </c>
      <c r="G790" s="63">
        <v>3089.29</v>
      </c>
      <c r="H790" s="63">
        <f t="shared" si="30"/>
        <v>9267.869999999999</v>
      </c>
      <c r="I790" s="24"/>
    </row>
    <row r="791" spans="1:9" customFormat="1" ht="25.5">
      <c r="A791" s="25">
        <v>738</v>
      </c>
      <c r="B791" s="61" t="s">
        <v>3082</v>
      </c>
      <c r="C791" s="62" t="s">
        <v>1854</v>
      </c>
      <c r="D791" s="61" t="s">
        <v>1577</v>
      </c>
      <c r="E791" s="61" t="s">
        <v>981</v>
      </c>
      <c r="F791" s="146">
        <v>14</v>
      </c>
      <c r="G791" s="63">
        <v>138.11000000000001</v>
      </c>
      <c r="H791" s="63">
        <f t="shared" si="30"/>
        <v>1933.5400000000002</v>
      </c>
      <c r="I791" s="24"/>
    </row>
    <row r="792" spans="1:9" customFormat="1" ht="25.5">
      <c r="A792" s="25">
        <v>739</v>
      </c>
      <c r="B792" s="61" t="s">
        <v>3083</v>
      </c>
      <c r="C792" s="62" t="s">
        <v>1855</v>
      </c>
      <c r="D792" s="61" t="s">
        <v>1577</v>
      </c>
      <c r="E792" s="61" t="s">
        <v>981</v>
      </c>
      <c r="F792" s="146">
        <v>4</v>
      </c>
      <c r="G792" s="63">
        <v>166.76</v>
      </c>
      <c r="H792" s="63">
        <f t="shared" si="30"/>
        <v>667.04</v>
      </c>
      <c r="I792" s="24"/>
    </row>
    <row r="793" spans="1:9" customFormat="1" ht="25.5">
      <c r="A793" s="25">
        <v>740</v>
      </c>
      <c r="B793" s="61" t="s">
        <v>3084</v>
      </c>
      <c r="C793" s="62" t="s">
        <v>1856</v>
      </c>
      <c r="D793" s="61" t="s">
        <v>1577</v>
      </c>
      <c r="E793" s="61" t="s">
        <v>981</v>
      </c>
      <c r="F793" s="146">
        <v>30</v>
      </c>
      <c r="G793" s="63">
        <v>189.31</v>
      </c>
      <c r="H793" s="63">
        <f t="shared" si="30"/>
        <v>5679.3</v>
      </c>
      <c r="I793" s="24"/>
    </row>
    <row r="794" spans="1:9" customFormat="1" ht="25.5">
      <c r="A794" s="25">
        <v>741</v>
      </c>
      <c r="B794" s="61" t="s">
        <v>3085</v>
      </c>
      <c r="C794" s="62" t="s">
        <v>1857</v>
      </c>
      <c r="D794" s="61" t="s">
        <v>1577</v>
      </c>
      <c r="E794" s="61" t="s">
        <v>981</v>
      </c>
      <c r="F794" s="146">
        <v>5</v>
      </c>
      <c r="G794" s="63">
        <v>252.67</v>
      </c>
      <c r="H794" s="63">
        <f t="shared" si="30"/>
        <v>1263.3499999999999</v>
      </c>
      <c r="I794" s="24"/>
    </row>
    <row r="795" spans="1:9" customFormat="1" ht="25.5">
      <c r="A795" s="25">
        <v>742</v>
      </c>
      <c r="B795" s="61" t="s">
        <v>3086</v>
      </c>
      <c r="C795" s="62" t="s">
        <v>1858</v>
      </c>
      <c r="D795" s="61" t="s">
        <v>1577</v>
      </c>
      <c r="E795" s="61" t="s">
        <v>981</v>
      </c>
      <c r="F795" s="146">
        <v>23</v>
      </c>
      <c r="G795" s="63">
        <v>429.32</v>
      </c>
      <c r="H795" s="63">
        <f t="shared" si="30"/>
        <v>9874.36</v>
      </c>
      <c r="I795" s="24"/>
    </row>
    <row r="796" spans="1:9" customFormat="1" ht="25.5">
      <c r="A796" s="25">
        <v>743</v>
      </c>
      <c r="B796" s="61" t="s">
        <v>2892</v>
      </c>
      <c r="C796" s="62" t="s">
        <v>1594</v>
      </c>
      <c r="D796" s="61" t="s">
        <v>1577</v>
      </c>
      <c r="E796" s="61" t="s">
        <v>981</v>
      </c>
      <c r="F796" s="146">
        <v>2</v>
      </c>
      <c r="G796" s="63">
        <v>27.79</v>
      </c>
      <c r="H796" s="63">
        <f t="shared" si="30"/>
        <v>55.58</v>
      </c>
      <c r="I796" s="24"/>
    </row>
    <row r="797" spans="1:9" customFormat="1" ht="25.5">
      <c r="A797" s="25">
        <v>744</v>
      </c>
      <c r="B797" s="61" t="s">
        <v>3087</v>
      </c>
      <c r="C797" s="62" t="s">
        <v>1859</v>
      </c>
      <c r="D797" s="61" t="s">
        <v>1577</v>
      </c>
      <c r="E797" s="61" t="s">
        <v>981</v>
      </c>
      <c r="F797" s="146">
        <v>4</v>
      </c>
      <c r="G797" s="63">
        <v>51.99</v>
      </c>
      <c r="H797" s="63">
        <f t="shared" si="30"/>
        <v>207.96</v>
      </c>
      <c r="I797" s="24"/>
    </row>
    <row r="798" spans="1:9" customFormat="1" ht="38.25">
      <c r="A798" s="25">
        <v>745</v>
      </c>
      <c r="B798" s="61" t="s">
        <v>2895</v>
      </c>
      <c r="C798" s="62" t="s">
        <v>1860</v>
      </c>
      <c r="D798" s="61" t="s">
        <v>1573</v>
      </c>
      <c r="E798" s="61" t="s">
        <v>981</v>
      </c>
      <c r="F798" s="146">
        <v>4</v>
      </c>
      <c r="G798" s="63">
        <v>131.65</v>
      </c>
      <c r="H798" s="63">
        <f t="shared" si="30"/>
        <v>526.6</v>
      </c>
      <c r="I798" s="24"/>
    </row>
    <row r="799" spans="1:9" customFormat="1" ht="38.25">
      <c r="A799" s="25">
        <v>746</v>
      </c>
      <c r="B799" s="61" t="s">
        <v>3088</v>
      </c>
      <c r="C799" s="62" t="s">
        <v>1861</v>
      </c>
      <c r="D799" s="61" t="s">
        <v>1573</v>
      </c>
      <c r="E799" s="61" t="s">
        <v>981</v>
      </c>
      <c r="F799" s="146">
        <v>2</v>
      </c>
      <c r="G799" s="63">
        <v>171.67</v>
      </c>
      <c r="H799" s="63">
        <f t="shared" si="30"/>
        <v>343.34</v>
      </c>
      <c r="I799" s="24"/>
    </row>
    <row r="800" spans="1:9" customFormat="1" ht="38.25">
      <c r="A800" s="25">
        <v>747</v>
      </c>
      <c r="B800" s="61" t="s">
        <v>2896</v>
      </c>
      <c r="C800" s="62" t="s">
        <v>1862</v>
      </c>
      <c r="D800" s="61" t="s">
        <v>1573</v>
      </c>
      <c r="E800" s="61" t="s">
        <v>981</v>
      </c>
      <c r="F800" s="146">
        <v>10</v>
      </c>
      <c r="G800" s="63">
        <v>227.12</v>
      </c>
      <c r="H800" s="63">
        <f t="shared" si="30"/>
        <v>2271.1999999999998</v>
      </c>
      <c r="I800" s="24"/>
    </row>
    <row r="801" spans="1:9" customFormat="1" ht="38.25">
      <c r="A801" s="25">
        <v>748</v>
      </c>
      <c r="B801" s="61" t="s">
        <v>3089</v>
      </c>
      <c r="C801" s="62" t="s">
        <v>1863</v>
      </c>
      <c r="D801" s="61" t="s">
        <v>1573</v>
      </c>
      <c r="E801" s="61" t="s">
        <v>981</v>
      </c>
      <c r="F801" s="146">
        <v>2</v>
      </c>
      <c r="G801" s="63">
        <v>320.58999999999997</v>
      </c>
      <c r="H801" s="63">
        <f t="shared" si="30"/>
        <v>641.17999999999995</v>
      </c>
      <c r="I801" s="24"/>
    </row>
    <row r="802" spans="1:9" customFormat="1" ht="38.25">
      <c r="A802" s="25">
        <v>749</v>
      </c>
      <c r="B802" s="61" t="s">
        <v>3090</v>
      </c>
      <c r="C802" s="62" t="s">
        <v>1864</v>
      </c>
      <c r="D802" s="61" t="s">
        <v>1573</v>
      </c>
      <c r="E802" s="61" t="s">
        <v>981</v>
      </c>
      <c r="F802" s="146">
        <v>6</v>
      </c>
      <c r="G802" s="63">
        <v>602.21</v>
      </c>
      <c r="H802" s="63">
        <f t="shared" si="30"/>
        <v>3613.26</v>
      </c>
      <c r="I802" s="24"/>
    </row>
    <row r="803" spans="1:9" customFormat="1" ht="38.25">
      <c r="A803" s="25">
        <v>750</v>
      </c>
      <c r="B803" s="61" t="s">
        <v>2897</v>
      </c>
      <c r="C803" s="62" t="s">
        <v>1865</v>
      </c>
      <c r="D803" s="61" t="s">
        <v>1577</v>
      </c>
      <c r="E803" s="61" t="s">
        <v>981</v>
      </c>
      <c r="F803" s="146">
        <v>13</v>
      </c>
      <c r="G803" s="63">
        <v>63.86</v>
      </c>
      <c r="H803" s="63">
        <f t="shared" si="30"/>
        <v>830.18</v>
      </c>
      <c r="I803" s="24"/>
    </row>
    <row r="804" spans="1:9" customFormat="1" ht="25.5">
      <c r="A804" s="25">
        <v>751</v>
      </c>
      <c r="B804" s="61" t="s">
        <v>3091</v>
      </c>
      <c r="C804" s="62" t="s">
        <v>1866</v>
      </c>
      <c r="D804" s="61" t="s">
        <v>1799</v>
      </c>
      <c r="E804" s="61" t="s">
        <v>987</v>
      </c>
      <c r="F804" s="146">
        <v>7</v>
      </c>
      <c r="G804" s="63">
        <v>112.61</v>
      </c>
      <c r="H804" s="63">
        <f t="shared" si="30"/>
        <v>788.27</v>
      </c>
      <c r="I804" s="24"/>
    </row>
    <row r="805" spans="1:9" customFormat="1" ht="25.5">
      <c r="A805" s="25">
        <v>752</v>
      </c>
      <c r="B805" s="61" t="s">
        <v>3092</v>
      </c>
      <c r="C805" s="62" t="s">
        <v>1867</v>
      </c>
      <c r="D805" s="61" t="s">
        <v>1799</v>
      </c>
      <c r="E805" s="61" t="s">
        <v>987</v>
      </c>
      <c r="F805" s="146">
        <v>7</v>
      </c>
      <c r="G805" s="63">
        <v>131.58000000000001</v>
      </c>
      <c r="H805" s="63">
        <f t="shared" si="30"/>
        <v>921.06000000000006</v>
      </c>
      <c r="I805" s="24"/>
    </row>
    <row r="806" spans="1:9" customFormat="1" ht="25.5">
      <c r="A806" s="25">
        <v>753</v>
      </c>
      <c r="B806" s="61" t="s">
        <v>3093</v>
      </c>
      <c r="C806" s="62" t="s">
        <v>1868</v>
      </c>
      <c r="D806" s="61" t="s">
        <v>1799</v>
      </c>
      <c r="E806" s="61" t="s">
        <v>987</v>
      </c>
      <c r="F806" s="146">
        <v>8</v>
      </c>
      <c r="G806" s="63">
        <v>134.03</v>
      </c>
      <c r="H806" s="63">
        <f t="shared" si="30"/>
        <v>1072.24</v>
      </c>
      <c r="I806" s="24"/>
    </row>
    <row r="807" spans="1:9" customFormat="1" ht="25.5">
      <c r="A807" s="25">
        <v>754</v>
      </c>
      <c r="B807" s="61" t="s">
        <v>3094</v>
      </c>
      <c r="C807" s="62" t="s">
        <v>1869</v>
      </c>
      <c r="D807" s="61" t="s">
        <v>1799</v>
      </c>
      <c r="E807" s="61" t="s">
        <v>987</v>
      </c>
      <c r="F807" s="146">
        <v>2</v>
      </c>
      <c r="G807" s="63">
        <v>142.19</v>
      </c>
      <c r="H807" s="63">
        <f t="shared" si="30"/>
        <v>284.38</v>
      </c>
      <c r="I807" s="24"/>
    </row>
    <row r="808" spans="1:9" customFormat="1" ht="25.5">
      <c r="A808" s="25">
        <v>755</v>
      </c>
      <c r="B808" s="61" t="s">
        <v>3095</v>
      </c>
      <c r="C808" s="62" t="s">
        <v>1870</v>
      </c>
      <c r="D808" s="61" t="s">
        <v>1799</v>
      </c>
      <c r="E808" s="61" t="s">
        <v>987</v>
      </c>
      <c r="F808" s="146">
        <v>6</v>
      </c>
      <c r="G808" s="63">
        <v>155.44999999999999</v>
      </c>
      <c r="H808" s="63">
        <f t="shared" si="30"/>
        <v>932.69999999999993</v>
      </c>
      <c r="I808" s="24"/>
    </row>
    <row r="809" spans="1:9" customFormat="1" ht="25.5">
      <c r="A809" s="25">
        <v>756</v>
      </c>
      <c r="B809" s="61" t="s">
        <v>3097</v>
      </c>
      <c r="C809" s="62" t="s">
        <v>3096</v>
      </c>
      <c r="D809" s="61" t="s">
        <v>1799</v>
      </c>
      <c r="E809" s="61" t="s">
        <v>987</v>
      </c>
      <c r="F809" s="146">
        <v>11</v>
      </c>
      <c r="G809" s="63">
        <v>169.73</v>
      </c>
      <c r="H809" s="63">
        <f t="shared" si="30"/>
        <v>1867.03</v>
      </c>
      <c r="I809" s="24"/>
    </row>
    <row r="810" spans="1:9" customFormat="1" ht="25.5">
      <c r="A810" s="25">
        <v>757</v>
      </c>
      <c r="B810" s="61" t="s">
        <v>3098</v>
      </c>
      <c r="C810" s="62" t="s">
        <v>1871</v>
      </c>
      <c r="D810" s="61" t="s">
        <v>1799</v>
      </c>
      <c r="E810" s="61" t="s">
        <v>987</v>
      </c>
      <c r="F810" s="146">
        <v>9</v>
      </c>
      <c r="G810" s="63">
        <v>182.99</v>
      </c>
      <c r="H810" s="63">
        <f t="shared" si="30"/>
        <v>1646.91</v>
      </c>
      <c r="I810" s="24"/>
    </row>
    <row r="811" spans="1:9" customFormat="1" ht="25.5">
      <c r="A811" s="25">
        <v>758</v>
      </c>
      <c r="B811" s="61" t="s">
        <v>3099</v>
      </c>
      <c r="C811" s="62" t="s">
        <v>1872</v>
      </c>
      <c r="D811" s="61" t="s">
        <v>1799</v>
      </c>
      <c r="E811" s="61" t="s">
        <v>987</v>
      </c>
      <c r="F811" s="146">
        <v>10</v>
      </c>
      <c r="G811" s="63">
        <v>196.25</v>
      </c>
      <c r="H811" s="63">
        <f t="shared" si="30"/>
        <v>1962.5</v>
      </c>
      <c r="I811" s="24"/>
    </row>
    <row r="812" spans="1:9" customFormat="1" ht="25.5">
      <c r="A812" s="25">
        <v>759</v>
      </c>
      <c r="B812" s="61" t="s">
        <v>3100</v>
      </c>
      <c r="C812" s="62" t="s">
        <v>1873</v>
      </c>
      <c r="D812" s="61" t="s">
        <v>1799</v>
      </c>
      <c r="E812" s="61" t="s">
        <v>987</v>
      </c>
      <c r="F812" s="146">
        <v>3</v>
      </c>
      <c r="G812" s="63">
        <v>255.61</v>
      </c>
      <c r="H812" s="63">
        <f t="shared" si="30"/>
        <v>766.83</v>
      </c>
      <c r="I812" s="24"/>
    </row>
    <row r="813" spans="1:9" customFormat="1" ht="25.5">
      <c r="A813" s="25">
        <v>760</v>
      </c>
      <c r="B813" s="61" t="s">
        <v>3101</v>
      </c>
      <c r="C813" s="62" t="s">
        <v>1874</v>
      </c>
      <c r="D813" s="61" t="s">
        <v>1799</v>
      </c>
      <c r="E813" s="61" t="s">
        <v>987</v>
      </c>
      <c r="F813" s="146">
        <v>1</v>
      </c>
      <c r="G813" s="63">
        <v>274.99</v>
      </c>
      <c r="H813" s="63">
        <f t="shared" si="30"/>
        <v>274.99</v>
      </c>
      <c r="I813" s="24"/>
    </row>
    <row r="814" spans="1:9" customFormat="1" ht="25.5">
      <c r="A814" s="25">
        <v>761</v>
      </c>
      <c r="B814" s="61" t="s">
        <v>3102</v>
      </c>
      <c r="C814" s="62" t="s">
        <v>1875</v>
      </c>
      <c r="D814" s="61" t="s">
        <v>1799</v>
      </c>
      <c r="E814" s="61" t="s">
        <v>987</v>
      </c>
      <c r="F814" s="146">
        <v>3</v>
      </c>
      <c r="G814" s="63">
        <v>266.83</v>
      </c>
      <c r="H814" s="63">
        <f t="shared" si="30"/>
        <v>800.49</v>
      </c>
      <c r="I814" s="24"/>
    </row>
    <row r="815" spans="1:9" customFormat="1" ht="25.5">
      <c r="A815" s="25">
        <v>762</v>
      </c>
      <c r="B815" s="61" t="s">
        <v>3103</v>
      </c>
      <c r="C815" s="62" t="s">
        <v>1876</v>
      </c>
      <c r="D815" s="61" t="s">
        <v>1799</v>
      </c>
      <c r="E815" s="61" t="s">
        <v>987</v>
      </c>
      <c r="F815" s="146">
        <v>1</v>
      </c>
      <c r="G815" s="63">
        <v>286.20999999999998</v>
      </c>
      <c r="H815" s="63">
        <f t="shared" si="30"/>
        <v>286.20999999999998</v>
      </c>
      <c r="I815" s="24"/>
    </row>
    <row r="816" spans="1:9" customFormat="1" ht="25.5">
      <c r="A816" s="25">
        <v>763</v>
      </c>
      <c r="B816" s="61" t="s">
        <v>3104</v>
      </c>
      <c r="C816" s="62" t="s">
        <v>3105</v>
      </c>
      <c r="D816" s="61" t="s">
        <v>1799</v>
      </c>
      <c r="E816" s="61" t="s">
        <v>987</v>
      </c>
      <c r="F816" s="146">
        <v>3</v>
      </c>
      <c r="G816" s="63">
        <v>314.77</v>
      </c>
      <c r="H816" s="63">
        <f t="shared" si="30"/>
        <v>944.31</v>
      </c>
      <c r="I816" s="24"/>
    </row>
    <row r="817" spans="1:9" customFormat="1" ht="25.5">
      <c r="A817" s="25">
        <v>764</v>
      </c>
      <c r="B817" s="61" t="s">
        <v>3106</v>
      </c>
      <c r="C817" s="62" t="s">
        <v>1877</v>
      </c>
      <c r="D817" s="61" t="s">
        <v>1799</v>
      </c>
      <c r="E817" s="61" t="s">
        <v>987</v>
      </c>
      <c r="F817" s="146">
        <v>7</v>
      </c>
      <c r="G817" s="63">
        <v>345.37</v>
      </c>
      <c r="H817" s="63">
        <f t="shared" si="30"/>
        <v>2417.59</v>
      </c>
      <c r="I817" s="24"/>
    </row>
    <row r="818" spans="1:9" customFormat="1" ht="38.25">
      <c r="A818" s="25">
        <v>765</v>
      </c>
      <c r="B818" s="61" t="s">
        <v>3107</v>
      </c>
      <c r="C818" s="62" t="s">
        <v>1878</v>
      </c>
      <c r="D818" s="61" t="s">
        <v>1612</v>
      </c>
      <c r="E818" s="61" t="s">
        <v>981</v>
      </c>
      <c r="F818" s="146">
        <v>4</v>
      </c>
      <c r="G818" s="63">
        <v>260.70999999999998</v>
      </c>
      <c r="H818" s="63">
        <f t="shared" si="30"/>
        <v>1042.8399999999999</v>
      </c>
      <c r="I818" s="24"/>
    </row>
    <row r="819" spans="1:9" customFormat="1" ht="38.25">
      <c r="A819" s="25">
        <v>766</v>
      </c>
      <c r="B819" s="61" t="s">
        <v>3108</v>
      </c>
      <c r="C819" s="62" t="s">
        <v>1879</v>
      </c>
      <c r="D819" s="61" t="s">
        <v>1612</v>
      </c>
      <c r="E819" s="61" t="s">
        <v>981</v>
      </c>
      <c r="F819" s="146">
        <v>10</v>
      </c>
      <c r="G819" s="63">
        <v>208.58</v>
      </c>
      <c r="H819" s="63">
        <f t="shared" si="30"/>
        <v>2085.8000000000002</v>
      </c>
      <c r="I819" s="24"/>
    </row>
    <row r="820" spans="1:9" customFormat="1" ht="38.25">
      <c r="A820" s="25">
        <v>767</v>
      </c>
      <c r="B820" s="61" t="s">
        <v>3109</v>
      </c>
      <c r="C820" s="62" t="s">
        <v>1880</v>
      </c>
      <c r="D820" s="61" t="s">
        <v>1612</v>
      </c>
      <c r="E820" s="61" t="s">
        <v>981</v>
      </c>
      <c r="F820" s="146">
        <v>2</v>
      </c>
      <c r="G820" s="63">
        <v>321.10000000000002</v>
      </c>
      <c r="H820" s="63">
        <f t="shared" si="30"/>
        <v>642.20000000000005</v>
      </c>
      <c r="I820" s="24"/>
    </row>
    <row r="821" spans="1:9" customFormat="1" ht="25.5">
      <c r="A821" s="25">
        <v>768</v>
      </c>
      <c r="B821" s="61" t="s">
        <v>3110</v>
      </c>
      <c r="C821" s="62" t="s">
        <v>1881</v>
      </c>
      <c r="D821" s="61" t="s">
        <v>1577</v>
      </c>
      <c r="E821" s="61" t="s">
        <v>981</v>
      </c>
      <c r="F821" s="146">
        <v>156</v>
      </c>
      <c r="G821" s="63">
        <v>12.7</v>
      </c>
      <c r="H821" s="63">
        <f t="shared" si="30"/>
        <v>1981.1999999999998</v>
      </c>
      <c r="I821" s="24"/>
    </row>
    <row r="822" spans="1:9" customFormat="1" ht="25.5">
      <c r="A822" s="25">
        <v>769</v>
      </c>
      <c r="B822" s="61" t="s">
        <v>3111</v>
      </c>
      <c r="C822" s="62" t="s">
        <v>1882</v>
      </c>
      <c r="D822" s="61" t="s">
        <v>1798</v>
      </c>
      <c r="E822" s="61" t="s">
        <v>981</v>
      </c>
      <c r="F822" s="146">
        <v>3</v>
      </c>
      <c r="G822" s="63">
        <v>6358.6</v>
      </c>
      <c r="H822" s="63">
        <f t="shared" ref="H822:H885" si="31">G822*F822</f>
        <v>19075.800000000003</v>
      </c>
      <c r="I822" s="24"/>
    </row>
    <row r="823" spans="1:9" customFormat="1" ht="25.5">
      <c r="A823" s="25">
        <v>770</v>
      </c>
      <c r="B823" s="61" t="s">
        <v>3112</v>
      </c>
      <c r="C823" s="62" t="s">
        <v>3113</v>
      </c>
      <c r="D823" s="61" t="s">
        <v>1798</v>
      </c>
      <c r="E823" s="61" t="s">
        <v>981</v>
      </c>
      <c r="F823" s="146">
        <v>3</v>
      </c>
      <c r="G823" s="63">
        <v>4005.36</v>
      </c>
      <c r="H823" s="63">
        <f t="shared" si="31"/>
        <v>12016.08</v>
      </c>
      <c r="I823" s="24"/>
    </row>
    <row r="824" spans="1:9" customFormat="1" ht="25.5">
      <c r="A824" s="25">
        <v>771</v>
      </c>
      <c r="B824" s="61" t="s">
        <v>3114</v>
      </c>
      <c r="C824" s="62" t="s">
        <v>209</v>
      </c>
      <c r="D824" s="61" t="s">
        <v>969</v>
      </c>
      <c r="E824" s="61" t="s">
        <v>970</v>
      </c>
      <c r="F824" s="146">
        <v>700</v>
      </c>
      <c r="G824" s="63">
        <v>7.16</v>
      </c>
      <c r="H824" s="63">
        <f t="shared" si="31"/>
        <v>5012</v>
      </c>
      <c r="I824" s="24"/>
    </row>
    <row r="825" spans="1:9" customFormat="1" ht="38.25">
      <c r="A825" s="25">
        <v>772</v>
      </c>
      <c r="B825" s="61" t="s">
        <v>3115</v>
      </c>
      <c r="C825" s="62" t="s">
        <v>1883</v>
      </c>
      <c r="D825" s="61" t="s">
        <v>969</v>
      </c>
      <c r="E825" s="61" t="s">
        <v>981</v>
      </c>
      <c r="F825" s="146">
        <v>1</v>
      </c>
      <c r="G825" s="63">
        <v>38385.050000000003</v>
      </c>
      <c r="H825" s="63">
        <f t="shared" si="31"/>
        <v>38385.050000000003</v>
      </c>
      <c r="I825" s="24"/>
    </row>
    <row r="826" spans="1:9" customFormat="1" ht="51">
      <c r="A826" s="25">
        <v>773</v>
      </c>
      <c r="B826" s="61" t="s">
        <v>3116</v>
      </c>
      <c r="C826" s="62" t="s">
        <v>2245</v>
      </c>
      <c r="D826" s="61" t="s">
        <v>969</v>
      </c>
      <c r="E826" s="61" t="s">
        <v>980</v>
      </c>
      <c r="F826" s="146">
        <v>8</v>
      </c>
      <c r="G826" s="63">
        <v>448.17</v>
      </c>
      <c r="H826" s="63">
        <f t="shared" si="31"/>
        <v>3585.36</v>
      </c>
      <c r="I826" s="24"/>
    </row>
    <row r="827" spans="1:9" customFormat="1" ht="51">
      <c r="A827" s="25">
        <v>774</v>
      </c>
      <c r="B827" s="61" t="s">
        <v>3117</v>
      </c>
      <c r="C827" s="62" t="s">
        <v>2246</v>
      </c>
      <c r="D827" s="61" t="s">
        <v>969</v>
      </c>
      <c r="E827" s="61" t="s">
        <v>980</v>
      </c>
      <c r="F827" s="146">
        <v>39</v>
      </c>
      <c r="G827" s="63">
        <v>838.63</v>
      </c>
      <c r="H827" s="63">
        <f t="shared" si="31"/>
        <v>32706.57</v>
      </c>
      <c r="I827" s="24"/>
    </row>
    <row r="828" spans="1:9" customFormat="1" ht="25.5">
      <c r="A828" s="25">
        <v>775</v>
      </c>
      <c r="B828" s="61" t="s">
        <v>3118</v>
      </c>
      <c r="C828" s="62" t="s">
        <v>3125</v>
      </c>
      <c r="D828" s="61" t="s">
        <v>1612</v>
      </c>
      <c r="E828" s="61" t="s">
        <v>981</v>
      </c>
      <c r="F828" s="146">
        <v>1</v>
      </c>
      <c r="G828" s="63">
        <v>3742.18</v>
      </c>
      <c r="H828" s="63">
        <f t="shared" si="31"/>
        <v>3742.18</v>
      </c>
      <c r="I828" s="24"/>
    </row>
    <row r="829" spans="1:9" customFormat="1" ht="25.5">
      <c r="A829" s="25">
        <v>776</v>
      </c>
      <c r="B829" s="61" t="s">
        <v>3119</v>
      </c>
      <c r="C829" s="62" t="s">
        <v>1884</v>
      </c>
      <c r="D829" s="61" t="s">
        <v>1622</v>
      </c>
      <c r="E829" s="61" t="s">
        <v>981</v>
      </c>
      <c r="F829" s="146">
        <v>1</v>
      </c>
      <c r="G829" s="63">
        <v>267.76</v>
      </c>
      <c r="H829" s="63">
        <f t="shared" si="31"/>
        <v>267.76</v>
      </c>
      <c r="I829" s="24"/>
    </row>
    <row r="830" spans="1:9" customFormat="1" ht="25.5">
      <c r="A830" s="25">
        <v>777</v>
      </c>
      <c r="B830" s="61" t="s">
        <v>3120</v>
      </c>
      <c r="C830" s="62" t="s">
        <v>1885</v>
      </c>
      <c r="D830" s="61" t="s">
        <v>1622</v>
      </c>
      <c r="E830" s="61" t="s">
        <v>981</v>
      </c>
      <c r="F830" s="146">
        <v>1</v>
      </c>
      <c r="G830" s="63">
        <v>295.81</v>
      </c>
      <c r="H830" s="63">
        <f t="shared" si="31"/>
        <v>295.81</v>
      </c>
      <c r="I830" s="24"/>
    </row>
    <row r="831" spans="1:9" customFormat="1" ht="25.5">
      <c r="A831" s="25">
        <v>778</v>
      </c>
      <c r="B831" s="61" t="s">
        <v>3121</v>
      </c>
      <c r="C831" s="62" t="s">
        <v>1886</v>
      </c>
      <c r="D831" s="61" t="s">
        <v>1622</v>
      </c>
      <c r="E831" s="61" t="s">
        <v>981</v>
      </c>
      <c r="F831" s="146">
        <v>1</v>
      </c>
      <c r="G831" s="63">
        <v>373.74</v>
      </c>
      <c r="H831" s="63">
        <f t="shared" si="31"/>
        <v>373.74</v>
      </c>
      <c r="I831" s="24"/>
    </row>
    <row r="832" spans="1:9" customFormat="1" ht="25.5">
      <c r="A832" s="25">
        <v>779</v>
      </c>
      <c r="B832" s="61" t="s">
        <v>3122</v>
      </c>
      <c r="C832" s="62" t="s">
        <v>1887</v>
      </c>
      <c r="D832" s="61" t="s">
        <v>1622</v>
      </c>
      <c r="E832" s="61" t="s">
        <v>981</v>
      </c>
      <c r="F832" s="146">
        <v>2</v>
      </c>
      <c r="G832" s="63">
        <v>687.29</v>
      </c>
      <c r="H832" s="63">
        <f t="shared" si="31"/>
        <v>1374.58</v>
      </c>
      <c r="I832" s="24"/>
    </row>
    <row r="833" spans="1:9" customFormat="1" ht="25.5">
      <c r="A833" s="25">
        <v>780</v>
      </c>
      <c r="B833" s="61" t="s">
        <v>3123</v>
      </c>
      <c r="C833" s="62" t="s">
        <v>1888</v>
      </c>
      <c r="D833" s="61" t="s">
        <v>1622</v>
      </c>
      <c r="E833" s="61" t="s">
        <v>981</v>
      </c>
      <c r="F833" s="146">
        <v>3</v>
      </c>
      <c r="G833" s="63">
        <v>931.07</v>
      </c>
      <c r="H833" s="63">
        <f t="shared" si="31"/>
        <v>2793.21</v>
      </c>
      <c r="I833" s="24"/>
    </row>
    <row r="834" spans="1:9" customFormat="1" ht="38.25">
      <c r="A834" s="25">
        <v>781</v>
      </c>
      <c r="B834" s="61" t="s">
        <v>3124</v>
      </c>
      <c r="C834" s="62" t="s">
        <v>1889</v>
      </c>
      <c r="D834" s="61" t="s">
        <v>1577</v>
      </c>
      <c r="E834" s="61" t="s">
        <v>981</v>
      </c>
      <c r="F834" s="146">
        <v>4</v>
      </c>
      <c r="G834" s="63">
        <v>199.62</v>
      </c>
      <c r="H834" s="63">
        <f t="shared" si="31"/>
        <v>798.48</v>
      </c>
      <c r="I834" s="24"/>
    </row>
    <row r="835" spans="1:9" customFormat="1" ht="38.25">
      <c r="A835" s="25">
        <v>782</v>
      </c>
      <c r="B835" s="61" t="s">
        <v>2921</v>
      </c>
      <c r="C835" s="62" t="s">
        <v>1623</v>
      </c>
      <c r="D835" s="61" t="s">
        <v>1577</v>
      </c>
      <c r="E835" s="61" t="s">
        <v>981</v>
      </c>
      <c r="F835" s="146">
        <v>1</v>
      </c>
      <c r="G835" s="63">
        <v>171.27</v>
      </c>
      <c r="H835" s="63">
        <f t="shared" si="31"/>
        <v>171.27</v>
      </c>
      <c r="I835" s="24"/>
    </row>
    <row r="836" spans="1:9" customFormat="1" ht="38.25">
      <c r="A836" s="25">
        <v>783</v>
      </c>
      <c r="B836" s="61" t="s">
        <v>3126</v>
      </c>
      <c r="C836" s="62" t="s">
        <v>3127</v>
      </c>
      <c r="D836" s="61" t="s">
        <v>1577</v>
      </c>
      <c r="E836" s="61" t="s">
        <v>982</v>
      </c>
      <c r="F836" s="146">
        <v>1</v>
      </c>
      <c r="G836" s="63">
        <v>83.01</v>
      </c>
      <c r="H836" s="63">
        <f t="shared" si="31"/>
        <v>83.01</v>
      </c>
      <c r="I836" s="24"/>
    </row>
    <row r="837" spans="1:9" customFormat="1" ht="38.25">
      <c r="A837" s="25">
        <v>784</v>
      </c>
      <c r="B837" s="61" t="s">
        <v>3128</v>
      </c>
      <c r="C837" s="62" t="s">
        <v>1890</v>
      </c>
      <c r="D837" s="61" t="s">
        <v>1577</v>
      </c>
      <c r="E837" s="61" t="s">
        <v>982</v>
      </c>
      <c r="F837" s="146">
        <v>1</v>
      </c>
      <c r="G837" s="63">
        <v>117.91</v>
      </c>
      <c r="H837" s="63">
        <f t="shared" si="31"/>
        <v>117.91</v>
      </c>
      <c r="I837" s="24"/>
    </row>
    <row r="838" spans="1:9" customFormat="1" ht="38.25">
      <c r="A838" s="25">
        <v>785</v>
      </c>
      <c r="B838" s="61" t="s">
        <v>3129</v>
      </c>
      <c r="C838" s="62" t="s">
        <v>1891</v>
      </c>
      <c r="D838" s="61" t="s">
        <v>1577</v>
      </c>
      <c r="E838" s="61" t="s">
        <v>981</v>
      </c>
      <c r="F838" s="146">
        <v>5</v>
      </c>
      <c r="G838" s="63">
        <v>540.02</v>
      </c>
      <c r="H838" s="63">
        <f t="shared" si="31"/>
        <v>2700.1</v>
      </c>
      <c r="I838" s="24"/>
    </row>
    <row r="839" spans="1:9" customFormat="1" ht="38.25">
      <c r="A839" s="25">
        <v>786</v>
      </c>
      <c r="B839" s="61" t="s">
        <v>3130</v>
      </c>
      <c r="C839" s="62" t="s">
        <v>1892</v>
      </c>
      <c r="D839" s="61" t="s">
        <v>1577</v>
      </c>
      <c r="E839" s="61" t="s">
        <v>981</v>
      </c>
      <c r="F839" s="146">
        <v>3</v>
      </c>
      <c r="G839" s="63">
        <v>654.41999999999996</v>
      </c>
      <c r="H839" s="63">
        <f t="shared" si="31"/>
        <v>1963.2599999999998</v>
      </c>
      <c r="I839" s="24"/>
    </row>
    <row r="840" spans="1:9" customFormat="1" ht="63.75">
      <c r="A840" s="25">
        <v>787</v>
      </c>
      <c r="B840" s="61" t="s">
        <v>3131</v>
      </c>
      <c r="C840" s="62" t="s">
        <v>1893</v>
      </c>
      <c r="D840" s="61" t="s">
        <v>1831</v>
      </c>
      <c r="E840" s="61" t="s">
        <v>981</v>
      </c>
      <c r="F840" s="146">
        <v>17</v>
      </c>
      <c r="G840" s="63">
        <v>1784.84</v>
      </c>
      <c r="H840" s="63">
        <f t="shared" si="31"/>
        <v>30342.28</v>
      </c>
      <c r="I840" s="24"/>
    </row>
    <row r="841" spans="1:9" customFormat="1" ht="63.75">
      <c r="A841" s="25">
        <v>788</v>
      </c>
      <c r="B841" s="61" t="s">
        <v>3132</v>
      </c>
      <c r="C841" s="62" t="s">
        <v>3133</v>
      </c>
      <c r="D841" s="61" t="s">
        <v>1831</v>
      </c>
      <c r="E841" s="61" t="s">
        <v>981</v>
      </c>
      <c r="F841" s="146">
        <v>14</v>
      </c>
      <c r="G841" s="63">
        <v>1844.84</v>
      </c>
      <c r="H841" s="63">
        <f t="shared" si="31"/>
        <v>25827.759999999998</v>
      </c>
      <c r="I841" s="24"/>
    </row>
    <row r="842" spans="1:9" customFormat="1" ht="63.75">
      <c r="A842" s="25">
        <v>789</v>
      </c>
      <c r="B842" s="61" t="s">
        <v>3134</v>
      </c>
      <c r="C842" s="62" t="s">
        <v>1894</v>
      </c>
      <c r="D842" s="61" t="s">
        <v>1831</v>
      </c>
      <c r="E842" s="61" t="s">
        <v>981</v>
      </c>
      <c r="F842" s="146">
        <v>5</v>
      </c>
      <c r="G842" s="63">
        <v>1904.84</v>
      </c>
      <c r="H842" s="63">
        <f t="shared" si="31"/>
        <v>9524.1999999999989</v>
      </c>
      <c r="I842" s="24"/>
    </row>
    <row r="843" spans="1:9" customFormat="1" ht="63.75">
      <c r="A843" s="25">
        <v>790</v>
      </c>
      <c r="B843" s="61" t="s">
        <v>3135</v>
      </c>
      <c r="C843" s="62" t="s">
        <v>1895</v>
      </c>
      <c r="D843" s="61" t="s">
        <v>1831</v>
      </c>
      <c r="E843" s="61" t="s">
        <v>981</v>
      </c>
      <c r="F843" s="146">
        <v>6</v>
      </c>
      <c r="G843" s="63">
        <v>2024.84</v>
      </c>
      <c r="H843" s="63">
        <f t="shared" si="31"/>
        <v>12149.039999999999</v>
      </c>
      <c r="I843" s="24"/>
    </row>
    <row r="844" spans="1:9" customFormat="1" ht="51">
      <c r="A844" s="25">
        <v>791</v>
      </c>
      <c r="B844" s="61" t="s">
        <v>3138</v>
      </c>
      <c r="C844" s="62" t="s">
        <v>3139</v>
      </c>
      <c r="D844" s="61" t="s">
        <v>1831</v>
      </c>
      <c r="E844" s="61" t="s">
        <v>981</v>
      </c>
      <c r="F844" s="146">
        <v>3</v>
      </c>
      <c r="G844" s="63">
        <v>884.84</v>
      </c>
      <c r="H844" s="63">
        <f t="shared" si="31"/>
        <v>2654.52</v>
      </c>
      <c r="I844" s="24"/>
    </row>
    <row r="845" spans="1:9" customFormat="1" ht="51">
      <c r="A845" s="25">
        <v>792</v>
      </c>
      <c r="B845" s="61" t="s">
        <v>3140</v>
      </c>
      <c r="C845" s="62" t="s">
        <v>1896</v>
      </c>
      <c r="D845" s="61" t="s">
        <v>1831</v>
      </c>
      <c r="E845" s="61" t="s">
        <v>981</v>
      </c>
      <c r="F845" s="146">
        <v>1</v>
      </c>
      <c r="G845" s="63">
        <v>944.84</v>
      </c>
      <c r="H845" s="63">
        <f t="shared" si="31"/>
        <v>944.84</v>
      </c>
      <c r="I845" s="24"/>
    </row>
    <row r="846" spans="1:9" customFormat="1" ht="51">
      <c r="A846" s="25">
        <v>793</v>
      </c>
      <c r="B846" s="61" t="s">
        <v>3141</v>
      </c>
      <c r="C846" s="62" t="s">
        <v>1897</v>
      </c>
      <c r="D846" s="61" t="s">
        <v>1831</v>
      </c>
      <c r="E846" s="61" t="s">
        <v>981</v>
      </c>
      <c r="F846" s="146">
        <v>22</v>
      </c>
      <c r="G846" s="63">
        <v>1040.8399999999999</v>
      </c>
      <c r="H846" s="63">
        <f t="shared" si="31"/>
        <v>22898.48</v>
      </c>
      <c r="I846" s="24"/>
    </row>
    <row r="847" spans="1:9" customFormat="1" ht="51">
      <c r="A847" s="25">
        <v>794</v>
      </c>
      <c r="B847" s="61" t="s">
        <v>3137</v>
      </c>
      <c r="C847" s="62" t="s">
        <v>3136</v>
      </c>
      <c r="D847" s="61" t="s">
        <v>1831</v>
      </c>
      <c r="E847" s="61" t="s">
        <v>981</v>
      </c>
      <c r="F847" s="146">
        <v>48</v>
      </c>
      <c r="G847" s="63">
        <v>1124.8399999999999</v>
      </c>
      <c r="H847" s="63">
        <f t="shared" si="31"/>
        <v>53992.319999999992</v>
      </c>
      <c r="I847" s="24"/>
    </row>
    <row r="848" spans="1:9" customFormat="1" ht="51">
      <c r="A848" s="25">
        <v>795</v>
      </c>
      <c r="B848" s="61" t="s">
        <v>3142</v>
      </c>
      <c r="C848" s="62" t="s">
        <v>1898</v>
      </c>
      <c r="D848" s="61" t="s">
        <v>1831</v>
      </c>
      <c r="E848" s="61" t="s">
        <v>981</v>
      </c>
      <c r="F848" s="146">
        <v>24</v>
      </c>
      <c r="G848" s="63">
        <v>1172.8399999999999</v>
      </c>
      <c r="H848" s="63">
        <f t="shared" si="31"/>
        <v>28148.159999999996</v>
      </c>
      <c r="I848" s="24"/>
    </row>
    <row r="849" spans="1:9" customFormat="1" ht="51">
      <c r="A849" s="25">
        <v>796</v>
      </c>
      <c r="B849" s="61" t="s">
        <v>3143</v>
      </c>
      <c r="C849" s="62" t="s">
        <v>1899</v>
      </c>
      <c r="D849" s="61" t="s">
        <v>1831</v>
      </c>
      <c r="E849" s="61" t="s">
        <v>981</v>
      </c>
      <c r="F849" s="146">
        <v>3</v>
      </c>
      <c r="G849" s="63">
        <v>1274.05</v>
      </c>
      <c r="H849" s="63">
        <f t="shared" si="31"/>
        <v>3822.1499999999996</v>
      </c>
      <c r="I849" s="24"/>
    </row>
    <row r="850" spans="1:9" customFormat="1" ht="25.5">
      <c r="A850" s="25">
        <v>797</v>
      </c>
      <c r="B850" s="61" t="s">
        <v>3144</v>
      </c>
      <c r="C850" s="62" t="s">
        <v>3145</v>
      </c>
      <c r="D850" s="61" t="s">
        <v>983</v>
      </c>
      <c r="E850" s="61" t="s">
        <v>1900</v>
      </c>
      <c r="F850" s="146">
        <v>128530</v>
      </c>
      <c r="G850" s="63">
        <v>9.5399999999999991</v>
      </c>
      <c r="H850" s="63">
        <f t="shared" si="31"/>
        <v>1226176.2</v>
      </c>
      <c r="I850" s="24"/>
    </row>
    <row r="851" spans="1:9" customFormat="1" ht="38.25">
      <c r="A851" s="25">
        <v>798</v>
      </c>
      <c r="B851" s="61" t="s">
        <v>3146</v>
      </c>
      <c r="C851" s="62" t="s">
        <v>1901</v>
      </c>
      <c r="D851" s="61" t="s">
        <v>1797</v>
      </c>
      <c r="E851" s="61" t="s">
        <v>980</v>
      </c>
      <c r="F851" s="146">
        <v>260</v>
      </c>
      <c r="G851" s="63">
        <v>7.33</v>
      </c>
      <c r="H851" s="63">
        <f t="shared" si="31"/>
        <v>1905.8</v>
      </c>
      <c r="I851" s="24"/>
    </row>
    <row r="852" spans="1:9" customFormat="1" ht="38.25">
      <c r="A852" s="25">
        <v>799</v>
      </c>
      <c r="B852" s="61" t="s">
        <v>3147</v>
      </c>
      <c r="C852" s="62" t="s">
        <v>1902</v>
      </c>
      <c r="D852" s="61" t="s">
        <v>1797</v>
      </c>
      <c r="E852" s="61" t="s">
        <v>980</v>
      </c>
      <c r="F852" s="146">
        <v>110</v>
      </c>
      <c r="G852" s="63">
        <v>8.9700000000000006</v>
      </c>
      <c r="H852" s="63">
        <f t="shared" si="31"/>
        <v>986.7</v>
      </c>
      <c r="I852" s="24"/>
    </row>
    <row r="853" spans="1:9" customFormat="1" ht="38.25">
      <c r="A853" s="25">
        <v>800</v>
      </c>
      <c r="B853" s="61" t="s">
        <v>3148</v>
      </c>
      <c r="C853" s="62" t="s">
        <v>1903</v>
      </c>
      <c r="D853" s="61" t="s">
        <v>1797</v>
      </c>
      <c r="E853" s="61" t="s">
        <v>980</v>
      </c>
      <c r="F853" s="146">
        <v>68</v>
      </c>
      <c r="G853" s="63">
        <v>9.56</v>
      </c>
      <c r="H853" s="63">
        <f t="shared" si="31"/>
        <v>650.08000000000004</v>
      </c>
      <c r="I853" s="24"/>
    </row>
    <row r="854" spans="1:9" customFormat="1" ht="38.25">
      <c r="A854" s="25">
        <v>801</v>
      </c>
      <c r="B854" s="61" t="s">
        <v>3149</v>
      </c>
      <c r="C854" s="62" t="s">
        <v>1904</v>
      </c>
      <c r="D854" s="61" t="s">
        <v>1797</v>
      </c>
      <c r="E854" s="61" t="s">
        <v>980</v>
      </c>
      <c r="F854" s="146">
        <v>10</v>
      </c>
      <c r="G854" s="63">
        <v>15.94</v>
      </c>
      <c r="H854" s="63">
        <f t="shared" si="31"/>
        <v>159.4</v>
      </c>
      <c r="I854" s="24"/>
    </row>
    <row r="855" spans="1:9" customFormat="1" ht="76.5">
      <c r="A855" s="25">
        <v>802</v>
      </c>
      <c r="B855" s="61" t="s">
        <v>3150</v>
      </c>
      <c r="C855" s="62" t="s">
        <v>1905</v>
      </c>
      <c r="D855" s="61" t="s">
        <v>1797</v>
      </c>
      <c r="E855" s="61" t="s">
        <v>980</v>
      </c>
      <c r="F855" s="146">
        <v>345</v>
      </c>
      <c r="G855" s="63">
        <v>14.14</v>
      </c>
      <c r="H855" s="63">
        <f t="shared" si="31"/>
        <v>4878.3</v>
      </c>
      <c r="I855" s="24"/>
    </row>
    <row r="856" spans="1:9" customFormat="1" ht="76.5">
      <c r="A856" s="25">
        <v>803</v>
      </c>
      <c r="B856" s="61" t="s">
        <v>3151</v>
      </c>
      <c r="C856" s="62" t="s">
        <v>3152</v>
      </c>
      <c r="D856" s="61" t="s">
        <v>1797</v>
      </c>
      <c r="E856" s="61" t="s">
        <v>980</v>
      </c>
      <c r="F856" s="146">
        <v>205</v>
      </c>
      <c r="G856" s="63">
        <v>16.7</v>
      </c>
      <c r="H856" s="63">
        <f t="shared" si="31"/>
        <v>3423.5</v>
      </c>
      <c r="I856" s="24"/>
    </row>
    <row r="857" spans="1:9" customFormat="1" ht="76.5">
      <c r="A857" s="25">
        <v>804</v>
      </c>
      <c r="B857" s="61" t="s">
        <v>3153</v>
      </c>
      <c r="C857" s="62" t="s">
        <v>1906</v>
      </c>
      <c r="D857" s="61" t="s">
        <v>1797</v>
      </c>
      <c r="E857" s="61" t="s">
        <v>980</v>
      </c>
      <c r="F857" s="146">
        <v>255</v>
      </c>
      <c r="G857" s="63">
        <v>17.36</v>
      </c>
      <c r="H857" s="63">
        <f t="shared" si="31"/>
        <v>4426.8</v>
      </c>
      <c r="I857" s="24"/>
    </row>
    <row r="858" spans="1:9" customFormat="1" ht="76.5">
      <c r="A858" s="25">
        <v>805</v>
      </c>
      <c r="B858" s="61" t="s">
        <v>3154</v>
      </c>
      <c r="C858" s="62" t="s">
        <v>1907</v>
      </c>
      <c r="D858" s="61" t="s">
        <v>1797</v>
      </c>
      <c r="E858" s="61" t="s">
        <v>980</v>
      </c>
      <c r="F858" s="146">
        <v>60</v>
      </c>
      <c r="G858" s="63">
        <v>21</v>
      </c>
      <c r="H858" s="63">
        <f t="shared" si="31"/>
        <v>1260</v>
      </c>
      <c r="I858" s="24"/>
    </row>
    <row r="859" spans="1:9" customFormat="1" ht="76.5">
      <c r="A859" s="25">
        <v>806</v>
      </c>
      <c r="B859" s="61" t="s">
        <v>3155</v>
      </c>
      <c r="C859" s="62" t="s">
        <v>3156</v>
      </c>
      <c r="D859" s="61" t="s">
        <v>1797</v>
      </c>
      <c r="E859" s="61" t="s">
        <v>980</v>
      </c>
      <c r="F859" s="146">
        <v>125</v>
      </c>
      <c r="G859" s="63">
        <v>22.33</v>
      </c>
      <c r="H859" s="63">
        <f t="shared" si="31"/>
        <v>2791.25</v>
      </c>
      <c r="I859" s="24"/>
    </row>
    <row r="860" spans="1:9" customFormat="1" ht="76.5">
      <c r="A860" s="25">
        <v>807</v>
      </c>
      <c r="B860" s="61" t="s">
        <v>3157</v>
      </c>
      <c r="C860" s="62" t="s">
        <v>1908</v>
      </c>
      <c r="D860" s="61" t="s">
        <v>1797</v>
      </c>
      <c r="E860" s="61" t="s">
        <v>980</v>
      </c>
      <c r="F860" s="146">
        <v>260</v>
      </c>
      <c r="G860" s="63">
        <v>26.21</v>
      </c>
      <c r="H860" s="63">
        <f t="shared" si="31"/>
        <v>6814.6</v>
      </c>
      <c r="I860" s="24"/>
    </row>
    <row r="861" spans="1:9" customFormat="1" ht="76.5">
      <c r="A861" s="25">
        <v>808</v>
      </c>
      <c r="B861" s="61" t="s">
        <v>3158</v>
      </c>
      <c r="C861" s="62" t="s">
        <v>1909</v>
      </c>
      <c r="D861" s="61" t="s">
        <v>1797</v>
      </c>
      <c r="E861" s="61" t="s">
        <v>980</v>
      </c>
      <c r="F861" s="146">
        <v>195</v>
      </c>
      <c r="G861" s="63">
        <v>28.86</v>
      </c>
      <c r="H861" s="63">
        <f t="shared" si="31"/>
        <v>5627.7</v>
      </c>
      <c r="I861" s="24"/>
    </row>
    <row r="862" spans="1:9" customFormat="1" ht="76.5">
      <c r="A862" s="25">
        <v>809</v>
      </c>
      <c r="B862" s="61" t="s">
        <v>3160</v>
      </c>
      <c r="C862" s="62" t="s">
        <v>3159</v>
      </c>
      <c r="D862" s="61" t="s">
        <v>1797</v>
      </c>
      <c r="E862" s="61" t="s">
        <v>980</v>
      </c>
      <c r="F862" s="146">
        <v>55</v>
      </c>
      <c r="G862" s="63">
        <v>34.9</v>
      </c>
      <c r="H862" s="63">
        <f t="shared" si="31"/>
        <v>1919.5</v>
      </c>
      <c r="I862" s="24"/>
    </row>
    <row r="863" spans="1:9" customFormat="1" ht="51">
      <c r="A863" s="25">
        <v>810</v>
      </c>
      <c r="B863" s="61" t="s">
        <v>3161</v>
      </c>
      <c r="C863" s="62" t="s">
        <v>1910</v>
      </c>
      <c r="D863" s="61" t="s">
        <v>1796</v>
      </c>
      <c r="E863" s="61" t="s">
        <v>981</v>
      </c>
      <c r="F863" s="146">
        <v>1</v>
      </c>
      <c r="G863" s="63">
        <v>73.099999999999994</v>
      </c>
      <c r="H863" s="63">
        <f t="shared" si="31"/>
        <v>73.099999999999994</v>
      </c>
      <c r="I863" s="24"/>
    </row>
    <row r="864" spans="1:9" customFormat="1" ht="51">
      <c r="A864" s="25">
        <v>811</v>
      </c>
      <c r="B864" s="61" t="s">
        <v>3162</v>
      </c>
      <c r="C864" s="62" t="s">
        <v>1911</v>
      </c>
      <c r="D864" s="61" t="s">
        <v>1796</v>
      </c>
      <c r="E864" s="61" t="s">
        <v>981</v>
      </c>
      <c r="F864" s="146">
        <v>1</v>
      </c>
      <c r="G864" s="63">
        <v>75.2</v>
      </c>
      <c r="H864" s="63">
        <f t="shared" si="31"/>
        <v>75.2</v>
      </c>
      <c r="I864" s="24"/>
    </row>
    <row r="865" spans="1:9" customFormat="1" ht="51">
      <c r="A865" s="25">
        <v>812</v>
      </c>
      <c r="B865" s="61" t="s">
        <v>3163</v>
      </c>
      <c r="C865" s="62" t="s">
        <v>1912</v>
      </c>
      <c r="D865" s="61" t="s">
        <v>1796</v>
      </c>
      <c r="E865" s="61" t="s">
        <v>981</v>
      </c>
      <c r="F865" s="146">
        <v>2</v>
      </c>
      <c r="G865" s="63">
        <v>80.45</v>
      </c>
      <c r="H865" s="63">
        <f t="shared" si="31"/>
        <v>160.9</v>
      </c>
      <c r="I865" s="24"/>
    </row>
    <row r="866" spans="1:9" customFormat="1" ht="51">
      <c r="A866" s="25">
        <v>813</v>
      </c>
      <c r="B866" s="61" t="s">
        <v>3164</v>
      </c>
      <c r="C866" s="62" t="s">
        <v>1913</v>
      </c>
      <c r="D866" s="61" t="s">
        <v>1796</v>
      </c>
      <c r="E866" s="61" t="s">
        <v>981</v>
      </c>
      <c r="F866" s="146">
        <v>2</v>
      </c>
      <c r="G866" s="63">
        <v>96.2</v>
      </c>
      <c r="H866" s="63">
        <f t="shared" si="31"/>
        <v>192.4</v>
      </c>
      <c r="I866" s="24"/>
    </row>
    <row r="867" spans="1:9" customFormat="1" ht="51">
      <c r="A867" s="25">
        <v>814</v>
      </c>
      <c r="B867" s="61" t="s">
        <v>3165</v>
      </c>
      <c r="C867" s="62" t="s">
        <v>1914</v>
      </c>
      <c r="D867" s="61" t="s">
        <v>1796</v>
      </c>
      <c r="E867" s="61" t="s">
        <v>981</v>
      </c>
      <c r="F867" s="146">
        <v>2</v>
      </c>
      <c r="G867" s="63">
        <v>109.85</v>
      </c>
      <c r="H867" s="63">
        <f t="shared" si="31"/>
        <v>219.7</v>
      </c>
      <c r="I867" s="24"/>
    </row>
    <row r="868" spans="1:9" customFormat="1" ht="51">
      <c r="A868" s="25">
        <v>815</v>
      </c>
      <c r="B868" s="61" t="s">
        <v>3166</v>
      </c>
      <c r="C868" s="62" t="s">
        <v>1915</v>
      </c>
      <c r="D868" s="61" t="s">
        <v>1796</v>
      </c>
      <c r="E868" s="61" t="s">
        <v>981</v>
      </c>
      <c r="F868" s="146">
        <v>39</v>
      </c>
      <c r="G868" s="63">
        <v>119.23</v>
      </c>
      <c r="H868" s="63">
        <f t="shared" si="31"/>
        <v>4649.97</v>
      </c>
      <c r="I868" s="24"/>
    </row>
    <row r="869" spans="1:9" customFormat="1" ht="51">
      <c r="A869" s="25">
        <v>816</v>
      </c>
      <c r="B869" s="61" t="s">
        <v>3167</v>
      </c>
      <c r="C869" s="62" t="s">
        <v>1916</v>
      </c>
      <c r="D869" s="61" t="s">
        <v>1796</v>
      </c>
      <c r="E869" s="61" t="s">
        <v>981</v>
      </c>
      <c r="F869" s="146">
        <v>4</v>
      </c>
      <c r="G869" s="63">
        <v>134.97999999999999</v>
      </c>
      <c r="H869" s="63">
        <f t="shared" si="31"/>
        <v>539.91999999999996</v>
      </c>
      <c r="I869" s="24"/>
    </row>
    <row r="870" spans="1:9" customFormat="1" ht="51">
      <c r="A870" s="25">
        <v>817</v>
      </c>
      <c r="B870" s="61" t="s">
        <v>3168</v>
      </c>
      <c r="C870" s="62" t="s">
        <v>3169</v>
      </c>
      <c r="D870" s="61" t="s">
        <v>1796</v>
      </c>
      <c r="E870" s="61" t="s">
        <v>981</v>
      </c>
      <c r="F870" s="146">
        <v>16</v>
      </c>
      <c r="G870" s="63">
        <v>140.22999999999999</v>
      </c>
      <c r="H870" s="63">
        <f t="shared" si="31"/>
        <v>2243.6799999999998</v>
      </c>
      <c r="I870" s="24"/>
    </row>
    <row r="871" spans="1:9" customFormat="1" ht="51">
      <c r="A871" s="25">
        <v>818</v>
      </c>
      <c r="B871" s="61" t="s">
        <v>3170</v>
      </c>
      <c r="C871" s="62" t="s">
        <v>1917</v>
      </c>
      <c r="D871" s="61" t="s">
        <v>1796</v>
      </c>
      <c r="E871" s="61" t="s">
        <v>981</v>
      </c>
      <c r="F871" s="146">
        <v>22</v>
      </c>
      <c r="G871" s="63">
        <v>161.22999999999999</v>
      </c>
      <c r="H871" s="63">
        <f t="shared" si="31"/>
        <v>3547.06</v>
      </c>
      <c r="I871" s="24"/>
    </row>
    <row r="872" spans="1:9" customFormat="1" ht="51">
      <c r="A872" s="25">
        <v>819</v>
      </c>
      <c r="B872" s="61" t="s">
        <v>3171</v>
      </c>
      <c r="C872" s="62" t="s">
        <v>1918</v>
      </c>
      <c r="D872" s="61" t="s">
        <v>1796</v>
      </c>
      <c r="E872" s="61" t="s">
        <v>981</v>
      </c>
      <c r="F872" s="146">
        <v>5</v>
      </c>
      <c r="G872" s="63">
        <v>62.6</v>
      </c>
      <c r="H872" s="63">
        <f t="shared" si="31"/>
        <v>313</v>
      </c>
      <c r="I872" s="24"/>
    </row>
    <row r="873" spans="1:9" customFormat="1" ht="51">
      <c r="A873" s="25">
        <v>820</v>
      </c>
      <c r="B873" s="61" t="s">
        <v>3172</v>
      </c>
      <c r="C873" s="62" t="s">
        <v>1919</v>
      </c>
      <c r="D873" s="61" t="s">
        <v>1796</v>
      </c>
      <c r="E873" s="61" t="s">
        <v>981</v>
      </c>
      <c r="F873" s="146">
        <v>3</v>
      </c>
      <c r="G873" s="63">
        <v>67.849999999999994</v>
      </c>
      <c r="H873" s="63">
        <f t="shared" si="31"/>
        <v>203.54999999999998</v>
      </c>
      <c r="I873" s="24"/>
    </row>
    <row r="874" spans="1:9" customFormat="1" ht="51">
      <c r="A874" s="25">
        <v>821</v>
      </c>
      <c r="B874" s="61" t="s">
        <v>3173</v>
      </c>
      <c r="C874" s="62" t="s">
        <v>1920</v>
      </c>
      <c r="D874" s="61" t="s">
        <v>1796</v>
      </c>
      <c r="E874" s="61" t="s">
        <v>981</v>
      </c>
      <c r="F874" s="146">
        <v>2</v>
      </c>
      <c r="G874" s="63">
        <v>64.7</v>
      </c>
      <c r="H874" s="63">
        <f t="shared" si="31"/>
        <v>129.4</v>
      </c>
      <c r="I874" s="24"/>
    </row>
    <row r="875" spans="1:9" customFormat="1" ht="51">
      <c r="A875" s="25">
        <v>822</v>
      </c>
      <c r="B875" s="61" t="s">
        <v>3174</v>
      </c>
      <c r="C875" s="62" t="s">
        <v>1921</v>
      </c>
      <c r="D875" s="61" t="s">
        <v>1796</v>
      </c>
      <c r="E875" s="61" t="s">
        <v>981</v>
      </c>
      <c r="F875" s="146">
        <v>6</v>
      </c>
      <c r="G875" s="63">
        <v>67.849999999999994</v>
      </c>
      <c r="H875" s="63">
        <f t="shared" si="31"/>
        <v>407.09999999999997</v>
      </c>
      <c r="I875" s="24"/>
    </row>
    <row r="876" spans="1:9" customFormat="1" ht="51">
      <c r="A876" s="25">
        <v>823</v>
      </c>
      <c r="B876" s="61" t="s">
        <v>3175</v>
      </c>
      <c r="C876" s="62" t="s">
        <v>1922</v>
      </c>
      <c r="D876" s="61" t="s">
        <v>1796</v>
      </c>
      <c r="E876" s="61" t="s">
        <v>981</v>
      </c>
      <c r="F876" s="146">
        <v>1</v>
      </c>
      <c r="G876" s="63">
        <v>73.099999999999994</v>
      </c>
      <c r="H876" s="63">
        <f t="shared" si="31"/>
        <v>73.099999999999994</v>
      </c>
      <c r="I876" s="24"/>
    </row>
    <row r="877" spans="1:9" customFormat="1" ht="51">
      <c r="A877" s="25">
        <v>824</v>
      </c>
      <c r="B877" s="61" t="s">
        <v>3176</v>
      </c>
      <c r="C877" s="62" t="s">
        <v>1923</v>
      </c>
      <c r="D877" s="61" t="s">
        <v>1796</v>
      </c>
      <c r="E877" s="61" t="s">
        <v>981</v>
      </c>
      <c r="F877" s="146">
        <v>1</v>
      </c>
      <c r="G877" s="63">
        <v>76.25</v>
      </c>
      <c r="H877" s="63">
        <f t="shared" si="31"/>
        <v>76.25</v>
      </c>
      <c r="I877" s="24"/>
    </row>
    <row r="878" spans="1:9" customFormat="1" ht="51">
      <c r="A878" s="25">
        <v>825</v>
      </c>
      <c r="B878" s="61" t="s">
        <v>3178</v>
      </c>
      <c r="C878" s="62" t="s">
        <v>3177</v>
      </c>
      <c r="D878" s="61" t="s">
        <v>1796</v>
      </c>
      <c r="E878" s="61" t="s">
        <v>981</v>
      </c>
      <c r="F878" s="146">
        <v>1</v>
      </c>
      <c r="G878" s="63">
        <v>78.349999999999994</v>
      </c>
      <c r="H878" s="63">
        <f t="shared" si="31"/>
        <v>78.349999999999994</v>
      </c>
      <c r="I878" s="24"/>
    </row>
    <row r="879" spans="1:9" customFormat="1" ht="51">
      <c r="A879" s="25">
        <v>826</v>
      </c>
      <c r="B879" s="61" t="s">
        <v>3179</v>
      </c>
      <c r="C879" s="62" t="s">
        <v>1924</v>
      </c>
      <c r="D879" s="61" t="s">
        <v>1796</v>
      </c>
      <c r="E879" s="61" t="s">
        <v>981</v>
      </c>
      <c r="F879" s="146">
        <v>23</v>
      </c>
      <c r="G879" s="63">
        <v>89.9</v>
      </c>
      <c r="H879" s="63">
        <f t="shared" si="31"/>
        <v>2067.7000000000003</v>
      </c>
      <c r="I879" s="24"/>
    </row>
    <row r="880" spans="1:9" customFormat="1" ht="51">
      <c r="A880" s="25">
        <v>827</v>
      </c>
      <c r="B880" s="61" t="s">
        <v>3180</v>
      </c>
      <c r="C880" s="62" t="s">
        <v>1925</v>
      </c>
      <c r="D880" s="61" t="s">
        <v>1796</v>
      </c>
      <c r="E880" s="61" t="s">
        <v>981</v>
      </c>
      <c r="F880" s="146">
        <v>41</v>
      </c>
      <c r="G880" s="63">
        <v>98.23</v>
      </c>
      <c r="H880" s="63">
        <f t="shared" si="31"/>
        <v>4027.4300000000003</v>
      </c>
      <c r="I880" s="24"/>
    </row>
    <row r="881" spans="1:9" customFormat="1" ht="51">
      <c r="A881" s="25">
        <v>828</v>
      </c>
      <c r="B881" s="61" t="s">
        <v>3181</v>
      </c>
      <c r="C881" s="62" t="s">
        <v>1926</v>
      </c>
      <c r="D881" s="61" t="s">
        <v>1796</v>
      </c>
      <c r="E881" s="61" t="s">
        <v>981</v>
      </c>
      <c r="F881" s="146">
        <v>6</v>
      </c>
      <c r="G881" s="63">
        <v>96.2</v>
      </c>
      <c r="H881" s="63">
        <f t="shared" si="31"/>
        <v>577.20000000000005</v>
      </c>
      <c r="I881" s="24"/>
    </row>
    <row r="882" spans="1:9" customFormat="1" ht="51">
      <c r="A882" s="25">
        <v>829</v>
      </c>
      <c r="B882" s="61" t="s">
        <v>3183</v>
      </c>
      <c r="C882" s="62" t="s">
        <v>3182</v>
      </c>
      <c r="D882" s="61" t="s">
        <v>1796</v>
      </c>
      <c r="E882" s="61" t="s">
        <v>981</v>
      </c>
      <c r="F882" s="146">
        <v>11</v>
      </c>
      <c r="G882" s="63">
        <v>108.73</v>
      </c>
      <c r="H882" s="63">
        <f t="shared" si="31"/>
        <v>1196.03</v>
      </c>
      <c r="I882" s="24"/>
    </row>
    <row r="883" spans="1:9" customFormat="1" ht="51">
      <c r="A883" s="25">
        <v>830</v>
      </c>
      <c r="B883" s="61" t="s">
        <v>3184</v>
      </c>
      <c r="C883" s="62" t="s">
        <v>1927</v>
      </c>
      <c r="D883" s="61" t="s">
        <v>1796</v>
      </c>
      <c r="E883" s="61" t="s">
        <v>981</v>
      </c>
      <c r="F883" s="146">
        <v>7</v>
      </c>
      <c r="G883" s="63">
        <v>109.78</v>
      </c>
      <c r="H883" s="63">
        <f t="shared" si="31"/>
        <v>768.46</v>
      </c>
      <c r="I883" s="24"/>
    </row>
    <row r="884" spans="1:9" customFormat="1" ht="51">
      <c r="A884" s="25">
        <v>831</v>
      </c>
      <c r="B884" s="61" t="s">
        <v>3185</v>
      </c>
      <c r="C884" s="62" t="s">
        <v>1928</v>
      </c>
      <c r="D884" s="61" t="s">
        <v>1796</v>
      </c>
      <c r="E884" s="61" t="s">
        <v>981</v>
      </c>
      <c r="F884" s="146">
        <v>8</v>
      </c>
      <c r="G884" s="63">
        <v>119.23</v>
      </c>
      <c r="H884" s="63">
        <f t="shared" si="31"/>
        <v>953.84</v>
      </c>
      <c r="I884" s="24"/>
    </row>
    <row r="885" spans="1:9" customFormat="1" ht="51">
      <c r="A885" s="25">
        <v>832</v>
      </c>
      <c r="B885" s="61" t="s">
        <v>3186</v>
      </c>
      <c r="C885" s="62" t="s">
        <v>1929</v>
      </c>
      <c r="D885" s="61" t="s">
        <v>1796</v>
      </c>
      <c r="E885" s="61" t="s">
        <v>981</v>
      </c>
      <c r="F885" s="146">
        <v>30</v>
      </c>
      <c r="G885" s="63">
        <v>131.83000000000001</v>
      </c>
      <c r="H885" s="63">
        <f t="shared" si="31"/>
        <v>3954.9000000000005</v>
      </c>
      <c r="I885" s="24"/>
    </row>
    <row r="886" spans="1:9" customFormat="1" ht="51">
      <c r="A886" s="25">
        <v>833</v>
      </c>
      <c r="B886" s="61" t="s">
        <v>3188</v>
      </c>
      <c r="C886" s="62" t="s">
        <v>3187</v>
      </c>
      <c r="D886" s="61" t="s">
        <v>1796</v>
      </c>
      <c r="E886" s="61" t="s">
        <v>981</v>
      </c>
      <c r="F886" s="146">
        <v>6</v>
      </c>
      <c r="G886" s="63">
        <v>145.47999999999999</v>
      </c>
      <c r="H886" s="63">
        <f t="shared" ref="H886:H949" si="32">G886*F886</f>
        <v>872.87999999999988</v>
      </c>
      <c r="I886" s="24"/>
    </row>
    <row r="887" spans="1:9" customFormat="1" ht="51">
      <c r="A887" s="25">
        <v>834</v>
      </c>
      <c r="B887" s="61" t="s">
        <v>3189</v>
      </c>
      <c r="C887" s="62" t="s">
        <v>1930</v>
      </c>
      <c r="D887" s="61" t="s">
        <v>1796</v>
      </c>
      <c r="E887" s="61" t="s">
        <v>981</v>
      </c>
      <c r="F887" s="146">
        <v>6</v>
      </c>
      <c r="G887" s="63">
        <v>183.16</v>
      </c>
      <c r="H887" s="63">
        <f t="shared" si="32"/>
        <v>1098.96</v>
      </c>
      <c r="I887" s="24"/>
    </row>
    <row r="888" spans="1:9" customFormat="1" ht="38.25">
      <c r="A888" s="25">
        <v>835</v>
      </c>
      <c r="B888" s="61" t="s">
        <v>3190</v>
      </c>
      <c r="C888" s="62" t="s">
        <v>1931</v>
      </c>
      <c r="D888" s="61" t="s">
        <v>1796</v>
      </c>
      <c r="E888" s="61" t="s">
        <v>981</v>
      </c>
      <c r="F888" s="146">
        <v>174</v>
      </c>
      <c r="G888" s="63">
        <v>73.099999999999994</v>
      </c>
      <c r="H888" s="63">
        <f t="shared" si="32"/>
        <v>12719.4</v>
      </c>
      <c r="I888" s="24"/>
    </row>
    <row r="889" spans="1:9" customFormat="1" ht="38.25">
      <c r="A889" s="25">
        <v>836</v>
      </c>
      <c r="B889" s="61" t="s">
        <v>3191</v>
      </c>
      <c r="C889" s="62" t="s">
        <v>1932</v>
      </c>
      <c r="D889" s="61" t="s">
        <v>1796</v>
      </c>
      <c r="E889" s="61" t="s">
        <v>981</v>
      </c>
      <c r="F889" s="146">
        <v>32</v>
      </c>
      <c r="G889" s="63">
        <v>89.9</v>
      </c>
      <c r="H889" s="63">
        <f t="shared" si="32"/>
        <v>2876.8</v>
      </c>
      <c r="I889" s="24"/>
    </row>
    <row r="890" spans="1:9" customFormat="1" ht="38.25">
      <c r="A890" s="25">
        <v>837</v>
      </c>
      <c r="B890" s="61" t="s">
        <v>3192</v>
      </c>
      <c r="C890" s="62" t="s">
        <v>1933</v>
      </c>
      <c r="D890" s="61" t="s">
        <v>1796</v>
      </c>
      <c r="E890" s="61" t="s">
        <v>981</v>
      </c>
      <c r="F890" s="146">
        <v>105</v>
      </c>
      <c r="G890" s="63">
        <v>104.6</v>
      </c>
      <c r="H890" s="63">
        <f t="shared" si="32"/>
        <v>10983</v>
      </c>
      <c r="I890" s="24"/>
    </row>
    <row r="891" spans="1:9" customFormat="1" ht="38.25">
      <c r="A891" s="25">
        <v>838</v>
      </c>
      <c r="B891" s="61" t="s">
        <v>3194</v>
      </c>
      <c r="C891" s="62" t="s">
        <v>3193</v>
      </c>
      <c r="D891" s="61" t="s">
        <v>1796</v>
      </c>
      <c r="E891" s="61" t="s">
        <v>981</v>
      </c>
      <c r="F891" s="146">
        <v>70</v>
      </c>
      <c r="G891" s="63">
        <v>140.22999999999999</v>
      </c>
      <c r="H891" s="63">
        <f t="shared" si="32"/>
        <v>9816.0999999999985</v>
      </c>
      <c r="I891" s="24"/>
    </row>
    <row r="892" spans="1:9" customFormat="1" ht="38.25">
      <c r="A892" s="25">
        <v>839</v>
      </c>
      <c r="B892" s="61" t="s">
        <v>3195</v>
      </c>
      <c r="C892" s="62" t="s">
        <v>1934</v>
      </c>
      <c r="D892" s="61" t="s">
        <v>1796</v>
      </c>
      <c r="E892" s="61" t="s">
        <v>981</v>
      </c>
      <c r="F892" s="146">
        <v>3</v>
      </c>
      <c r="G892" s="63">
        <v>162.16</v>
      </c>
      <c r="H892" s="63">
        <f t="shared" si="32"/>
        <v>486.48</v>
      </c>
      <c r="I892" s="24"/>
    </row>
    <row r="893" spans="1:9" customFormat="1" ht="38.25">
      <c r="A893" s="25">
        <v>840</v>
      </c>
      <c r="B893" s="61" t="s">
        <v>3196</v>
      </c>
      <c r="C893" s="62" t="s">
        <v>1935</v>
      </c>
      <c r="D893" s="61" t="s">
        <v>1796</v>
      </c>
      <c r="E893" s="61" t="s">
        <v>981</v>
      </c>
      <c r="F893" s="146">
        <v>1</v>
      </c>
      <c r="G893" s="63">
        <v>80.45</v>
      </c>
      <c r="H893" s="63">
        <f t="shared" si="32"/>
        <v>80.45</v>
      </c>
      <c r="I893" s="24"/>
    </row>
    <row r="894" spans="1:9" customFormat="1" ht="38.25">
      <c r="A894" s="25">
        <v>841</v>
      </c>
      <c r="B894" s="61" t="s">
        <v>3197</v>
      </c>
      <c r="C894" s="62" t="s">
        <v>1936</v>
      </c>
      <c r="D894" s="61" t="s">
        <v>1796</v>
      </c>
      <c r="E894" s="61" t="s">
        <v>981</v>
      </c>
      <c r="F894" s="146">
        <v>163</v>
      </c>
      <c r="G894" s="63">
        <v>83.6</v>
      </c>
      <c r="H894" s="63">
        <f t="shared" si="32"/>
        <v>13626.8</v>
      </c>
      <c r="I894" s="24"/>
    </row>
    <row r="895" spans="1:9" customFormat="1" ht="38.25">
      <c r="A895" s="25">
        <v>842</v>
      </c>
      <c r="B895" s="61" t="s">
        <v>3198</v>
      </c>
      <c r="C895" s="62" t="s">
        <v>1937</v>
      </c>
      <c r="D895" s="61" t="s">
        <v>1796</v>
      </c>
      <c r="E895" s="61" t="s">
        <v>981</v>
      </c>
      <c r="F895" s="146">
        <v>34</v>
      </c>
      <c r="G895" s="63">
        <v>92</v>
      </c>
      <c r="H895" s="63">
        <f t="shared" si="32"/>
        <v>3128</v>
      </c>
      <c r="I895" s="24"/>
    </row>
    <row r="896" spans="1:9" customFormat="1" ht="38.25">
      <c r="A896" s="25">
        <v>843</v>
      </c>
      <c r="B896" s="61" t="s">
        <v>3199</v>
      </c>
      <c r="C896" s="62" t="s">
        <v>3200</v>
      </c>
      <c r="D896" s="61" t="s">
        <v>1796</v>
      </c>
      <c r="E896" s="61" t="s">
        <v>981</v>
      </c>
      <c r="F896" s="146">
        <v>10</v>
      </c>
      <c r="G896" s="63">
        <v>97.25</v>
      </c>
      <c r="H896" s="63">
        <f t="shared" si="32"/>
        <v>972.5</v>
      </c>
      <c r="I896" s="24"/>
    </row>
    <row r="897" spans="1:9" customFormat="1" ht="38.25">
      <c r="A897" s="25">
        <v>844</v>
      </c>
      <c r="B897" s="61" t="s">
        <v>3201</v>
      </c>
      <c r="C897" s="62" t="s">
        <v>1938</v>
      </c>
      <c r="D897" s="61" t="s">
        <v>1796</v>
      </c>
      <c r="E897" s="61" t="s">
        <v>981</v>
      </c>
      <c r="F897" s="146">
        <v>1</v>
      </c>
      <c r="G897" s="63">
        <v>92</v>
      </c>
      <c r="H897" s="63">
        <f t="shared" si="32"/>
        <v>92</v>
      </c>
      <c r="I897" s="24"/>
    </row>
    <row r="898" spans="1:9" customFormat="1" ht="38.25">
      <c r="A898" s="25">
        <v>845</v>
      </c>
      <c r="B898" s="61" t="s">
        <v>3202</v>
      </c>
      <c r="C898" s="62" t="s">
        <v>1939</v>
      </c>
      <c r="D898" s="61" t="s">
        <v>1796</v>
      </c>
      <c r="E898" s="61" t="s">
        <v>981</v>
      </c>
      <c r="F898" s="146">
        <v>41</v>
      </c>
      <c r="G898" s="63">
        <v>115.1</v>
      </c>
      <c r="H898" s="63">
        <f t="shared" si="32"/>
        <v>4719.0999999999995</v>
      </c>
      <c r="I898" s="24"/>
    </row>
    <row r="899" spans="1:9" customFormat="1" ht="38.25">
      <c r="A899" s="25">
        <v>846</v>
      </c>
      <c r="B899" s="61" t="s">
        <v>3203</v>
      </c>
      <c r="C899" s="62" t="s">
        <v>1940</v>
      </c>
      <c r="D899" s="61" t="s">
        <v>1796</v>
      </c>
      <c r="E899" s="61" t="s">
        <v>981</v>
      </c>
      <c r="F899" s="146">
        <v>28</v>
      </c>
      <c r="G899" s="63">
        <v>145.47999999999999</v>
      </c>
      <c r="H899" s="63">
        <f t="shared" si="32"/>
        <v>4073.4399999999996</v>
      </c>
      <c r="I899" s="24"/>
    </row>
    <row r="900" spans="1:9" customFormat="1" ht="38.25">
      <c r="A900" s="25">
        <v>847</v>
      </c>
      <c r="B900" s="61" t="s">
        <v>3204</v>
      </c>
      <c r="C900" s="62" t="s">
        <v>1941</v>
      </c>
      <c r="D900" s="61" t="s">
        <v>1796</v>
      </c>
      <c r="E900" s="61" t="s">
        <v>981</v>
      </c>
      <c r="F900" s="146">
        <v>4</v>
      </c>
      <c r="G900" s="63">
        <v>297.73</v>
      </c>
      <c r="H900" s="63">
        <f t="shared" si="32"/>
        <v>1190.92</v>
      </c>
      <c r="I900" s="24"/>
    </row>
    <row r="901" spans="1:9" customFormat="1" ht="38.25">
      <c r="A901" s="25">
        <v>848</v>
      </c>
      <c r="B901" s="61" t="s">
        <v>3206</v>
      </c>
      <c r="C901" s="62" t="s">
        <v>3205</v>
      </c>
      <c r="D901" s="61" t="s">
        <v>1796</v>
      </c>
      <c r="E901" s="61" t="s">
        <v>980</v>
      </c>
      <c r="F901" s="146">
        <v>47</v>
      </c>
      <c r="G901" s="63">
        <v>144.35</v>
      </c>
      <c r="H901" s="63">
        <f t="shared" si="32"/>
        <v>6784.45</v>
      </c>
      <c r="I901" s="24"/>
    </row>
    <row r="902" spans="1:9" customFormat="1" ht="38.25">
      <c r="A902" s="25">
        <v>849</v>
      </c>
      <c r="B902" s="61" t="s">
        <v>3207</v>
      </c>
      <c r="C902" s="62" t="s">
        <v>1942</v>
      </c>
      <c r="D902" s="61" t="s">
        <v>1796</v>
      </c>
      <c r="E902" s="61" t="s">
        <v>987</v>
      </c>
      <c r="F902" s="146">
        <v>237</v>
      </c>
      <c r="G902" s="63">
        <v>33.26</v>
      </c>
      <c r="H902" s="63">
        <f t="shared" si="32"/>
        <v>7882.62</v>
      </c>
      <c r="I902" s="24"/>
    </row>
    <row r="903" spans="1:9" customFormat="1" ht="38.25">
      <c r="A903" s="25">
        <v>850</v>
      </c>
      <c r="B903" s="61" t="s">
        <v>3208</v>
      </c>
      <c r="C903" s="62" t="s">
        <v>1943</v>
      </c>
      <c r="D903" s="61" t="s">
        <v>1796</v>
      </c>
      <c r="E903" s="61" t="s">
        <v>987</v>
      </c>
      <c r="F903" s="146">
        <v>36</v>
      </c>
      <c r="G903" s="63">
        <v>35.46</v>
      </c>
      <c r="H903" s="63">
        <f t="shared" si="32"/>
        <v>1276.56</v>
      </c>
      <c r="I903" s="24"/>
    </row>
    <row r="904" spans="1:9" customFormat="1" ht="38.25">
      <c r="A904" s="25">
        <v>851</v>
      </c>
      <c r="B904" s="61" t="s">
        <v>3209</v>
      </c>
      <c r="C904" s="62" t="s">
        <v>1944</v>
      </c>
      <c r="D904" s="61" t="s">
        <v>1796</v>
      </c>
      <c r="E904" s="61" t="s">
        <v>987</v>
      </c>
      <c r="F904" s="146">
        <v>41</v>
      </c>
      <c r="G904" s="63">
        <v>45.08</v>
      </c>
      <c r="H904" s="63">
        <f t="shared" si="32"/>
        <v>1848.28</v>
      </c>
      <c r="I904" s="24"/>
    </row>
    <row r="905" spans="1:9" customFormat="1" ht="38.25">
      <c r="A905" s="25">
        <v>852</v>
      </c>
      <c r="B905" s="61" t="s">
        <v>3210</v>
      </c>
      <c r="C905" s="62" t="s">
        <v>1945</v>
      </c>
      <c r="D905" s="61" t="s">
        <v>1796</v>
      </c>
      <c r="E905" s="61" t="s">
        <v>987</v>
      </c>
      <c r="F905" s="146">
        <v>15</v>
      </c>
      <c r="G905" s="63">
        <v>53.75</v>
      </c>
      <c r="H905" s="63">
        <f t="shared" si="32"/>
        <v>806.25</v>
      </c>
      <c r="I905" s="24"/>
    </row>
    <row r="906" spans="1:9" customFormat="1" ht="38.25">
      <c r="A906" s="25">
        <v>853</v>
      </c>
      <c r="B906" s="61" t="s">
        <v>3212</v>
      </c>
      <c r="C906" s="62" t="s">
        <v>3211</v>
      </c>
      <c r="D906" s="61" t="s">
        <v>1796</v>
      </c>
      <c r="E906" s="61" t="s">
        <v>985</v>
      </c>
      <c r="F906" s="146">
        <v>7.5</v>
      </c>
      <c r="G906" s="63">
        <v>398.41</v>
      </c>
      <c r="H906" s="63">
        <f t="shared" si="32"/>
        <v>2988.0750000000003</v>
      </c>
      <c r="I906" s="24"/>
    </row>
    <row r="907" spans="1:9" customFormat="1" ht="38.25">
      <c r="A907" s="25">
        <v>854</v>
      </c>
      <c r="B907" s="61" t="s">
        <v>3213</v>
      </c>
      <c r="C907" s="62" t="s">
        <v>1946</v>
      </c>
      <c r="D907" s="61" t="s">
        <v>1796</v>
      </c>
      <c r="E907" s="61" t="s">
        <v>981</v>
      </c>
      <c r="F907" s="146">
        <v>696</v>
      </c>
      <c r="G907" s="63">
        <v>73.099999999999994</v>
      </c>
      <c r="H907" s="63">
        <f t="shared" si="32"/>
        <v>50877.599999999999</v>
      </c>
      <c r="I907" s="24"/>
    </row>
    <row r="908" spans="1:9" customFormat="1" ht="38.25">
      <c r="A908" s="25">
        <v>855</v>
      </c>
      <c r="B908" s="61" t="s">
        <v>3214</v>
      </c>
      <c r="C908" s="62" t="s">
        <v>1947</v>
      </c>
      <c r="D908" s="61" t="s">
        <v>1796</v>
      </c>
      <c r="E908" s="61" t="s">
        <v>981</v>
      </c>
      <c r="F908" s="146">
        <v>54</v>
      </c>
      <c r="G908" s="63">
        <v>94.91</v>
      </c>
      <c r="H908" s="63">
        <f t="shared" si="32"/>
        <v>5125.1399999999994</v>
      </c>
      <c r="I908" s="24"/>
    </row>
    <row r="909" spans="1:9" customFormat="1" ht="38.25">
      <c r="A909" s="25">
        <v>856</v>
      </c>
      <c r="B909" s="61" t="s">
        <v>3215</v>
      </c>
      <c r="C909" s="62" t="s">
        <v>1948</v>
      </c>
      <c r="D909" s="61" t="s">
        <v>1796</v>
      </c>
      <c r="E909" s="61" t="s">
        <v>981</v>
      </c>
      <c r="F909" s="146">
        <v>21</v>
      </c>
      <c r="G909" s="63">
        <v>113.66</v>
      </c>
      <c r="H909" s="63">
        <f t="shared" si="32"/>
        <v>2386.86</v>
      </c>
      <c r="I909" s="24"/>
    </row>
    <row r="910" spans="1:9" customFormat="1" ht="38.25">
      <c r="A910" s="25">
        <v>857</v>
      </c>
      <c r="B910" s="61" t="s">
        <v>3216</v>
      </c>
      <c r="C910" s="62" t="s">
        <v>1949</v>
      </c>
      <c r="D910" s="61" t="s">
        <v>1796</v>
      </c>
      <c r="E910" s="61" t="s">
        <v>981</v>
      </c>
      <c r="F910" s="146">
        <v>4</v>
      </c>
      <c r="G910" s="63">
        <v>182.96</v>
      </c>
      <c r="H910" s="63">
        <f t="shared" si="32"/>
        <v>731.84</v>
      </c>
      <c r="I910" s="24"/>
    </row>
    <row r="911" spans="1:9" customFormat="1" ht="25.5">
      <c r="A911" s="25">
        <v>858</v>
      </c>
      <c r="B911" s="61" t="s">
        <v>3217</v>
      </c>
      <c r="C911" s="62" t="s">
        <v>1950</v>
      </c>
      <c r="D911" s="61" t="s">
        <v>1796</v>
      </c>
      <c r="E911" s="61" t="s">
        <v>1951</v>
      </c>
      <c r="F911" s="146">
        <v>93</v>
      </c>
      <c r="G911" s="63">
        <v>555.71</v>
      </c>
      <c r="H911" s="63">
        <f t="shared" si="32"/>
        <v>51681.030000000006</v>
      </c>
      <c r="I911" s="24"/>
    </row>
    <row r="912" spans="1:9" customFormat="1" ht="25.5">
      <c r="A912" s="25">
        <v>859</v>
      </c>
      <c r="B912" s="61" t="s">
        <v>3218</v>
      </c>
      <c r="C912" s="62" t="s">
        <v>1952</v>
      </c>
      <c r="D912" s="61" t="s">
        <v>1796</v>
      </c>
      <c r="E912" s="61" t="s">
        <v>1951</v>
      </c>
      <c r="F912" s="146">
        <v>41</v>
      </c>
      <c r="G912" s="63">
        <v>679.46</v>
      </c>
      <c r="H912" s="63">
        <f t="shared" si="32"/>
        <v>27857.86</v>
      </c>
      <c r="I912" s="24"/>
    </row>
    <row r="913" spans="1:9" customFormat="1" ht="25.5">
      <c r="A913" s="25">
        <v>860</v>
      </c>
      <c r="B913" s="61" t="s">
        <v>3219</v>
      </c>
      <c r="C913" s="62" t="s">
        <v>1953</v>
      </c>
      <c r="D913" s="61" t="s">
        <v>1796</v>
      </c>
      <c r="E913" s="61" t="s">
        <v>1951</v>
      </c>
      <c r="F913" s="146">
        <v>33</v>
      </c>
      <c r="G913" s="63">
        <v>813.69</v>
      </c>
      <c r="H913" s="63">
        <f t="shared" si="32"/>
        <v>26851.77</v>
      </c>
      <c r="I913" s="24"/>
    </row>
    <row r="914" spans="1:9" customFormat="1" ht="25.5">
      <c r="A914" s="25">
        <v>861</v>
      </c>
      <c r="B914" s="61" t="s">
        <v>3220</v>
      </c>
      <c r="C914" s="62" t="s">
        <v>1954</v>
      </c>
      <c r="D914" s="61" t="s">
        <v>1796</v>
      </c>
      <c r="E914" s="61" t="s">
        <v>1951</v>
      </c>
      <c r="F914" s="146">
        <v>20</v>
      </c>
      <c r="G914" s="63">
        <v>1019.17</v>
      </c>
      <c r="H914" s="63">
        <f t="shared" si="32"/>
        <v>20383.399999999998</v>
      </c>
      <c r="I914" s="24"/>
    </row>
    <row r="915" spans="1:9" customFormat="1" ht="25.5">
      <c r="A915" s="25">
        <v>862</v>
      </c>
      <c r="B915" s="61" t="s">
        <v>3221</v>
      </c>
      <c r="C915" s="62" t="s">
        <v>1955</v>
      </c>
      <c r="D915" s="61" t="s">
        <v>1796</v>
      </c>
      <c r="E915" s="61" t="s">
        <v>1951</v>
      </c>
      <c r="F915" s="146">
        <v>9</v>
      </c>
      <c r="G915" s="63">
        <v>1993.02</v>
      </c>
      <c r="H915" s="63">
        <f t="shared" si="32"/>
        <v>17937.18</v>
      </c>
      <c r="I915" s="24"/>
    </row>
    <row r="916" spans="1:9" customFormat="1" ht="25.5">
      <c r="A916" s="25">
        <v>863</v>
      </c>
      <c r="B916" s="61" t="s">
        <v>3222</v>
      </c>
      <c r="C916" s="62" t="s">
        <v>1956</v>
      </c>
      <c r="D916" s="61" t="s">
        <v>1796</v>
      </c>
      <c r="E916" s="61" t="s">
        <v>981</v>
      </c>
      <c r="F916" s="146">
        <v>1</v>
      </c>
      <c r="G916" s="63">
        <v>11206.05</v>
      </c>
      <c r="H916" s="63">
        <f t="shared" si="32"/>
        <v>11206.05</v>
      </c>
      <c r="I916" s="24"/>
    </row>
    <row r="917" spans="1:9" customFormat="1" ht="25.5">
      <c r="A917" s="25">
        <v>864</v>
      </c>
      <c r="B917" s="61" t="s">
        <v>3223</v>
      </c>
      <c r="C917" s="62" t="s">
        <v>1957</v>
      </c>
      <c r="D917" s="61" t="s">
        <v>1796</v>
      </c>
      <c r="E917" s="61" t="s">
        <v>981</v>
      </c>
      <c r="F917" s="146">
        <v>1</v>
      </c>
      <c r="G917" s="63">
        <v>13488.47</v>
      </c>
      <c r="H917" s="63">
        <f t="shared" si="32"/>
        <v>13488.47</v>
      </c>
      <c r="I917" s="24"/>
    </row>
    <row r="918" spans="1:9" customFormat="1" ht="38.25">
      <c r="A918" s="25">
        <v>865</v>
      </c>
      <c r="B918" s="61" t="s">
        <v>3224</v>
      </c>
      <c r="C918" s="62" t="s">
        <v>1958</v>
      </c>
      <c r="D918" s="61" t="s">
        <v>971</v>
      </c>
      <c r="E918" s="61" t="s">
        <v>981</v>
      </c>
      <c r="F918" s="146">
        <v>2</v>
      </c>
      <c r="G918" s="63">
        <v>300699.3</v>
      </c>
      <c r="H918" s="63">
        <f t="shared" si="32"/>
        <v>601398.6</v>
      </c>
      <c r="I918" s="24"/>
    </row>
    <row r="919" spans="1:9" customFormat="1" ht="38.25">
      <c r="A919" s="25">
        <v>866</v>
      </c>
      <c r="B919" s="61" t="s">
        <v>3225</v>
      </c>
      <c r="C919" s="62" t="s">
        <v>1959</v>
      </c>
      <c r="D919" s="61" t="s">
        <v>971</v>
      </c>
      <c r="E919" s="61" t="s">
        <v>981</v>
      </c>
      <c r="F919" s="146">
        <v>1</v>
      </c>
      <c r="G919" s="63">
        <v>68063.97</v>
      </c>
      <c r="H919" s="63">
        <f t="shared" si="32"/>
        <v>68063.97</v>
      </c>
      <c r="I919" s="24"/>
    </row>
    <row r="920" spans="1:9" customFormat="1" ht="51">
      <c r="A920" s="25">
        <v>867</v>
      </c>
      <c r="B920" s="61" t="s">
        <v>3226</v>
      </c>
      <c r="C920" s="62" t="s">
        <v>1960</v>
      </c>
      <c r="D920" s="61" t="s">
        <v>971</v>
      </c>
      <c r="E920" s="61" t="s">
        <v>981</v>
      </c>
      <c r="F920" s="146">
        <v>1</v>
      </c>
      <c r="G920" s="63">
        <v>9839.36</v>
      </c>
      <c r="H920" s="63">
        <f t="shared" si="32"/>
        <v>9839.36</v>
      </c>
      <c r="I920" s="24"/>
    </row>
    <row r="921" spans="1:9" customFormat="1" ht="51">
      <c r="A921" s="25">
        <v>868</v>
      </c>
      <c r="B921" s="61" t="s">
        <v>3227</v>
      </c>
      <c r="C921" s="62" t="s">
        <v>1961</v>
      </c>
      <c r="D921" s="61" t="s">
        <v>971</v>
      </c>
      <c r="E921" s="61" t="s">
        <v>981</v>
      </c>
      <c r="F921" s="146">
        <v>1</v>
      </c>
      <c r="G921" s="63">
        <v>13064.2</v>
      </c>
      <c r="H921" s="63">
        <f t="shared" si="32"/>
        <v>13064.2</v>
      </c>
      <c r="I921" s="24"/>
    </row>
    <row r="922" spans="1:9" customFormat="1" ht="51">
      <c r="A922" s="25">
        <v>869</v>
      </c>
      <c r="B922" s="61" t="s">
        <v>3228</v>
      </c>
      <c r="C922" s="62" t="s">
        <v>1962</v>
      </c>
      <c r="D922" s="61" t="s">
        <v>971</v>
      </c>
      <c r="E922" s="61" t="s">
        <v>981</v>
      </c>
      <c r="F922" s="146">
        <v>1</v>
      </c>
      <c r="G922" s="63">
        <v>11024.2</v>
      </c>
      <c r="H922" s="63">
        <f t="shared" si="32"/>
        <v>11024.2</v>
      </c>
      <c r="I922" s="24"/>
    </row>
    <row r="923" spans="1:9" customFormat="1" ht="51">
      <c r="A923" s="25">
        <v>870</v>
      </c>
      <c r="B923" s="61" t="s">
        <v>3229</v>
      </c>
      <c r="C923" s="62" t="s">
        <v>3230</v>
      </c>
      <c r="D923" s="61" t="s">
        <v>971</v>
      </c>
      <c r="E923" s="61" t="s">
        <v>981</v>
      </c>
      <c r="F923" s="146">
        <v>1</v>
      </c>
      <c r="G923" s="63">
        <v>11534.2</v>
      </c>
      <c r="H923" s="63">
        <f t="shared" si="32"/>
        <v>11534.2</v>
      </c>
      <c r="I923" s="24"/>
    </row>
    <row r="924" spans="1:9" customFormat="1" ht="51">
      <c r="A924" s="25">
        <v>871</v>
      </c>
      <c r="B924" s="61" t="s">
        <v>3231</v>
      </c>
      <c r="C924" s="62" t="s">
        <v>1963</v>
      </c>
      <c r="D924" s="61" t="s">
        <v>971</v>
      </c>
      <c r="E924" s="61" t="s">
        <v>981</v>
      </c>
      <c r="F924" s="146">
        <v>1</v>
      </c>
      <c r="G924" s="63">
        <v>25922.35</v>
      </c>
      <c r="H924" s="63">
        <f t="shared" si="32"/>
        <v>25922.35</v>
      </c>
      <c r="I924" s="24"/>
    </row>
    <row r="925" spans="1:9" customFormat="1" ht="51">
      <c r="A925" s="25">
        <v>872</v>
      </c>
      <c r="B925" s="61" t="s">
        <v>3232</v>
      </c>
      <c r="C925" s="62" t="s">
        <v>1964</v>
      </c>
      <c r="D925" s="61" t="s">
        <v>971</v>
      </c>
      <c r="E925" s="61" t="s">
        <v>981</v>
      </c>
      <c r="F925" s="146">
        <v>1</v>
      </c>
      <c r="G925" s="63">
        <v>38574.449999999997</v>
      </c>
      <c r="H925" s="63">
        <f t="shared" si="32"/>
        <v>38574.449999999997</v>
      </c>
      <c r="I925" s="24"/>
    </row>
    <row r="926" spans="1:9" customFormat="1" ht="51">
      <c r="A926" s="25">
        <v>873</v>
      </c>
      <c r="B926" s="61" t="s">
        <v>3233</v>
      </c>
      <c r="C926" s="62" t="s">
        <v>1965</v>
      </c>
      <c r="D926" s="61" t="s">
        <v>971</v>
      </c>
      <c r="E926" s="61" t="s">
        <v>981</v>
      </c>
      <c r="F926" s="146">
        <v>1</v>
      </c>
      <c r="G926" s="63">
        <v>25412.35</v>
      </c>
      <c r="H926" s="63">
        <f t="shared" si="32"/>
        <v>25412.35</v>
      </c>
      <c r="I926" s="24"/>
    </row>
    <row r="927" spans="1:9" customFormat="1" ht="51">
      <c r="A927" s="25">
        <v>874</v>
      </c>
      <c r="B927" s="61" t="s">
        <v>3234</v>
      </c>
      <c r="C927" s="62" t="s">
        <v>1966</v>
      </c>
      <c r="D927" s="61" t="s">
        <v>971</v>
      </c>
      <c r="E927" s="61" t="s">
        <v>981</v>
      </c>
      <c r="F927" s="146">
        <v>1</v>
      </c>
      <c r="G927" s="63">
        <v>10004.200000000001</v>
      </c>
      <c r="H927" s="63">
        <f t="shared" si="32"/>
        <v>10004.200000000001</v>
      </c>
      <c r="I927" s="24"/>
    </row>
    <row r="928" spans="1:9" customFormat="1" ht="51">
      <c r="A928" s="25">
        <v>875</v>
      </c>
      <c r="B928" s="61" t="s">
        <v>3235</v>
      </c>
      <c r="C928" s="62" t="s">
        <v>1967</v>
      </c>
      <c r="D928" s="61" t="s">
        <v>971</v>
      </c>
      <c r="E928" s="61" t="s">
        <v>981</v>
      </c>
      <c r="F928" s="146">
        <v>1</v>
      </c>
      <c r="G928" s="63">
        <v>25633.88</v>
      </c>
      <c r="H928" s="63">
        <f t="shared" si="32"/>
        <v>25633.88</v>
      </c>
      <c r="I928" s="24"/>
    </row>
    <row r="929" spans="1:9" customFormat="1" ht="51">
      <c r="A929" s="25">
        <v>876</v>
      </c>
      <c r="B929" s="61" t="s">
        <v>3236</v>
      </c>
      <c r="C929" s="62" t="s">
        <v>1968</v>
      </c>
      <c r="D929" s="61" t="s">
        <v>971</v>
      </c>
      <c r="E929" s="61" t="s">
        <v>981</v>
      </c>
      <c r="F929" s="146">
        <v>1</v>
      </c>
      <c r="G929" s="63">
        <v>24902.35</v>
      </c>
      <c r="H929" s="63">
        <f t="shared" si="32"/>
        <v>24902.35</v>
      </c>
      <c r="I929" s="24"/>
    </row>
    <row r="930" spans="1:9" customFormat="1" ht="51">
      <c r="A930" s="25">
        <v>877</v>
      </c>
      <c r="B930" s="61" t="s">
        <v>3237</v>
      </c>
      <c r="C930" s="62" t="s">
        <v>1969</v>
      </c>
      <c r="D930" s="61" t="s">
        <v>971</v>
      </c>
      <c r="E930" s="61" t="s">
        <v>981</v>
      </c>
      <c r="F930" s="146">
        <v>1</v>
      </c>
      <c r="G930" s="63">
        <v>18164.2</v>
      </c>
      <c r="H930" s="63">
        <f t="shared" si="32"/>
        <v>18164.2</v>
      </c>
      <c r="I930" s="24"/>
    </row>
    <row r="931" spans="1:9" customFormat="1" ht="51">
      <c r="A931" s="25">
        <v>878</v>
      </c>
      <c r="B931" s="61" t="s">
        <v>3239</v>
      </c>
      <c r="C931" s="62" t="s">
        <v>3238</v>
      </c>
      <c r="D931" s="61" t="s">
        <v>971</v>
      </c>
      <c r="E931" s="61" t="s">
        <v>981</v>
      </c>
      <c r="F931" s="146">
        <v>1</v>
      </c>
      <c r="G931" s="63">
        <v>11879.36</v>
      </c>
      <c r="H931" s="63">
        <f t="shared" si="32"/>
        <v>11879.36</v>
      </c>
      <c r="I931" s="24"/>
    </row>
    <row r="932" spans="1:9" customFormat="1" ht="51">
      <c r="A932" s="25">
        <v>879</v>
      </c>
      <c r="B932" s="61" t="s">
        <v>3240</v>
      </c>
      <c r="C932" s="62" t="s">
        <v>1970</v>
      </c>
      <c r="D932" s="61" t="s">
        <v>971</v>
      </c>
      <c r="E932" s="61" t="s">
        <v>981</v>
      </c>
      <c r="F932" s="146">
        <v>1</v>
      </c>
      <c r="G932" s="63">
        <v>24902.35</v>
      </c>
      <c r="H932" s="63">
        <f t="shared" si="32"/>
        <v>24902.35</v>
      </c>
      <c r="I932" s="24"/>
    </row>
    <row r="933" spans="1:9" customFormat="1" ht="51">
      <c r="A933" s="25">
        <v>880</v>
      </c>
      <c r="B933" s="61" t="s">
        <v>3241</v>
      </c>
      <c r="C933" s="62" t="s">
        <v>1971</v>
      </c>
      <c r="D933" s="61" t="s">
        <v>971</v>
      </c>
      <c r="E933" s="61" t="s">
        <v>981</v>
      </c>
      <c r="F933" s="146">
        <v>1</v>
      </c>
      <c r="G933" s="63">
        <v>24902.35</v>
      </c>
      <c r="H933" s="63">
        <f t="shared" si="32"/>
        <v>24902.35</v>
      </c>
      <c r="I933" s="24"/>
    </row>
    <row r="934" spans="1:9" customFormat="1" ht="51">
      <c r="A934" s="25">
        <v>881</v>
      </c>
      <c r="B934" s="61" t="s">
        <v>3242</v>
      </c>
      <c r="C934" s="62" t="s">
        <v>1972</v>
      </c>
      <c r="D934" s="61" t="s">
        <v>971</v>
      </c>
      <c r="E934" s="61" t="s">
        <v>981</v>
      </c>
      <c r="F934" s="146">
        <v>1</v>
      </c>
      <c r="G934" s="63">
        <v>24902.35</v>
      </c>
      <c r="H934" s="63">
        <f t="shared" si="32"/>
        <v>24902.35</v>
      </c>
      <c r="I934" s="24"/>
    </row>
    <row r="935" spans="1:9" customFormat="1" ht="51">
      <c r="A935" s="25">
        <v>882</v>
      </c>
      <c r="B935" s="61" t="s">
        <v>3243</v>
      </c>
      <c r="C935" s="62" t="s">
        <v>3244</v>
      </c>
      <c r="D935" s="61" t="s">
        <v>971</v>
      </c>
      <c r="E935" s="61" t="s">
        <v>981</v>
      </c>
      <c r="F935" s="146">
        <v>1</v>
      </c>
      <c r="G935" s="63">
        <v>24902.35</v>
      </c>
      <c r="H935" s="63">
        <f t="shared" si="32"/>
        <v>24902.35</v>
      </c>
      <c r="I935" s="24"/>
    </row>
    <row r="936" spans="1:9" customFormat="1" ht="51">
      <c r="A936" s="25">
        <v>883</v>
      </c>
      <c r="B936" s="61" t="s">
        <v>3245</v>
      </c>
      <c r="C936" s="62" t="s">
        <v>1973</v>
      </c>
      <c r="D936" s="61" t="s">
        <v>971</v>
      </c>
      <c r="E936" s="61" t="s">
        <v>981</v>
      </c>
      <c r="F936" s="146">
        <v>1</v>
      </c>
      <c r="G936" s="63">
        <v>34082.35</v>
      </c>
      <c r="H936" s="63">
        <f t="shared" si="32"/>
        <v>34082.35</v>
      </c>
      <c r="I936" s="24"/>
    </row>
    <row r="937" spans="1:9" customFormat="1" ht="51">
      <c r="A937" s="25">
        <v>884</v>
      </c>
      <c r="B937" s="61" t="s">
        <v>3246</v>
      </c>
      <c r="C937" s="62" t="s">
        <v>1974</v>
      </c>
      <c r="D937" s="61" t="s">
        <v>971</v>
      </c>
      <c r="E937" s="61" t="s">
        <v>981</v>
      </c>
      <c r="F937" s="146">
        <v>1</v>
      </c>
      <c r="G937" s="63">
        <v>25922.35</v>
      </c>
      <c r="H937" s="63">
        <f t="shared" si="32"/>
        <v>25922.35</v>
      </c>
      <c r="I937" s="24"/>
    </row>
    <row r="938" spans="1:9" customFormat="1" ht="51">
      <c r="A938" s="25">
        <v>885</v>
      </c>
      <c r="B938" s="61" t="s">
        <v>3247</v>
      </c>
      <c r="C938" s="62" t="s">
        <v>1975</v>
      </c>
      <c r="D938" s="61" t="s">
        <v>971</v>
      </c>
      <c r="E938" s="61" t="s">
        <v>981</v>
      </c>
      <c r="F938" s="146">
        <v>1</v>
      </c>
      <c r="G938" s="63">
        <v>29492.35</v>
      </c>
      <c r="H938" s="63">
        <f t="shared" si="32"/>
        <v>29492.35</v>
      </c>
      <c r="I938" s="24"/>
    </row>
    <row r="939" spans="1:9" customFormat="1" ht="51">
      <c r="A939" s="25">
        <v>886</v>
      </c>
      <c r="B939" s="61" t="s">
        <v>3248</v>
      </c>
      <c r="C939" s="62" t="s">
        <v>3249</v>
      </c>
      <c r="D939" s="61" t="s">
        <v>971</v>
      </c>
      <c r="E939" s="61" t="s">
        <v>981</v>
      </c>
      <c r="F939" s="146">
        <v>1</v>
      </c>
      <c r="G939" s="63">
        <v>20533.88</v>
      </c>
      <c r="H939" s="63">
        <f t="shared" si="32"/>
        <v>20533.88</v>
      </c>
      <c r="I939" s="24"/>
    </row>
    <row r="940" spans="1:9" customFormat="1" ht="51">
      <c r="A940" s="25">
        <v>887</v>
      </c>
      <c r="B940" s="61" t="s">
        <v>3250</v>
      </c>
      <c r="C940" s="62" t="s">
        <v>1976</v>
      </c>
      <c r="D940" s="61" t="s">
        <v>971</v>
      </c>
      <c r="E940" s="61" t="s">
        <v>981</v>
      </c>
      <c r="F940" s="146">
        <v>1</v>
      </c>
      <c r="G940" s="63">
        <v>8819.36</v>
      </c>
      <c r="H940" s="63">
        <f t="shared" si="32"/>
        <v>8819.36</v>
      </c>
      <c r="I940" s="24"/>
    </row>
    <row r="941" spans="1:9" customFormat="1" ht="51">
      <c r="A941" s="25">
        <v>888</v>
      </c>
      <c r="B941" s="61" t="s">
        <v>3251</v>
      </c>
      <c r="C941" s="62" t="s">
        <v>1977</v>
      </c>
      <c r="D941" s="61" t="s">
        <v>971</v>
      </c>
      <c r="E941" s="61" t="s">
        <v>981</v>
      </c>
      <c r="F941" s="146">
        <v>1</v>
      </c>
      <c r="G941" s="63">
        <v>11024.2</v>
      </c>
      <c r="H941" s="63">
        <f t="shared" si="32"/>
        <v>11024.2</v>
      </c>
      <c r="I941" s="24"/>
    </row>
    <row r="942" spans="1:9" customFormat="1" ht="51">
      <c r="A942" s="25">
        <v>889</v>
      </c>
      <c r="B942" s="61" t="s">
        <v>3252</v>
      </c>
      <c r="C942" s="62" t="s">
        <v>1978</v>
      </c>
      <c r="D942" s="61" t="s">
        <v>971</v>
      </c>
      <c r="E942" s="61" t="s">
        <v>981</v>
      </c>
      <c r="F942" s="146">
        <v>1</v>
      </c>
      <c r="G942" s="63">
        <v>18164.2</v>
      </c>
      <c r="H942" s="63">
        <f t="shared" si="32"/>
        <v>18164.2</v>
      </c>
      <c r="I942" s="24"/>
    </row>
    <row r="943" spans="1:9" customFormat="1" ht="51">
      <c r="A943" s="25">
        <v>890</v>
      </c>
      <c r="B943" s="61" t="s">
        <v>3254</v>
      </c>
      <c r="C943" s="62" t="s">
        <v>3253</v>
      </c>
      <c r="D943" s="61" t="s">
        <v>971</v>
      </c>
      <c r="E943" s="61" t="s">
        <v>981</v>
      </c>
      <c r="F943" s="146">
        <v>1</v>
      </c>
      <c r="G943" s="63">
        <v>18164.2</v>
      </c>
      <c r="H943" s="63">
        <f t="shared" si="32"/>
        <v>18164.2</v>
      </c>
      <c r="I943" s="24"/>
    </row>
    <row r="944" spans="1:9" customFormat="1" ht="51">
      <c r="A944" s="25">
        <v>891</v>
      </c>
      <c r="B944" s="61" t="s">
        <v>3255</v>
      </c>
      <c r="C944" s="62" t="s">
        <v>1979</v>
      </c>
      <c r="D944" s="61" t="s">
        <v>971</v>
      </c>
      <c r="E944" s="61" t="s">
        <v>981</v>
      </c>
      <c r="F944" s="146">
        <v>1</v>
      </c>
      <c r="G944" s="63">
        <v>24902.35</v>
      </c>
      <c r="H944" s="63">
        <f t="shared" si="32"/>
        <v>24902.35</v>
      </c>
      <c r="I944" s="24"/>
    </row>
    <row r="945" spans="1:9" customFormat="1" ht="51">
      <c r="A945" s="25">
        <v>892</v>
      </c>
      <c r="B945" s="61" t="s">
        <v>3256</v>
      </c>
      <c r="C945" s="62" t="s">
        <v>1980</v>
      </c>
      <c r="D945" s="61" t="s">
        <v>971</v>
      </c>
      <c r="E945" s="61" t="s">
        <v>981</v>
      </c>
      <c r="F945" s="146">
        <v>1</v>
      </c>
      <c r="G945" s="63">
        <v>8819.36</v>
      </c>
      <c r="H945" s="63">
        <f t="shared" si="32"/>
        <v>8819.36</v>
      </c>
      <c r="I945" s="24"/>
    </row>
    <row r="946" spans="1:9" customFormat="1" ht="51">
      <c r="A946" s="25">
        <v>893</v>
      </c>
      <c r="B946" s="61" t="s">
        <v>3257</v>
      </c>
      <c r="C946" s="62" t="s">
        <v>1981</v>
      </c>
      <c r="D946" s="61" t="s">
        <v>971</v>
      </c>
      <c r="E946" s="61" t="s">
        <v>981</v>
      </c>
      <c r="F946" s="146">
        <v>1</v>
      </c>
      <c r="G946" s="63">
        <v>20533.88</v>
      </c>
      <c r="H946" s="63">
        <f t="shared" si="32"/>
        <v>20533.88</v>
      </c>
      <c r="I946" s="24"/>
    </row>
    <row r="947" spans="1:9" customFormat="1" ht="51">
      <c r="A947" s="25">
        <v>894</v>
      </c>
      <c r="B947" s="61" t="s">
        <v>3258</v>
      </c>
      <c r="C947" s="62" t="s">
        <v>3259</v>
      </c>
      <c r="D947" s="61" t="s">
        <v>971</v>
      </c>
      <c r="E947" s="61" t="s">
        <v>981</v>
      </c>
      <c r="F947" s="146">
        <v>1</v>
      </c>
      <c r="G947" s="63">
        <v>12899.36</v>
      </c>
      <c r="H947" s="63">
        <f t="shared" si="32"/>
        <v>12899.36</v>
      </c>
      <c r="I947" s="24"/>
    </row>
    <row r="948" spans="1:9" customFormat="1" ht="51">
      <c r="A948" s="25">
        <v>895</v>
      </c>
      <c r="B948" s="61" t="s">
        <v>3260</v>
      </c>
      <c r="C948" s="62" t="s">
        <v>1982</v>
      </c>
      <c r="D948" s="61" t="s">
        <v>971</v>
      </c>
      <c r="E948" s="61" t="s">
        <v>981</v>
      </c>
      <c r="F948" s="146">
        <v>1</v>
      </c>
      <c r="G948" s="63">
        <v>9839.36</v>
      </c>
      <c r="H948" s="63">
        <f t="shared" si="32"/>
        <v>9839.36</v>
      </c>
      <c r="I948" s="24"/>
    </row>
    <row r="949" spans="1:9" customFormat="1" ht="51">
      <c r="A949" s="25">
        <v>896</v>
      </c>
      <c r="B949" s="61" t="s">
        <v>3261</v>
      </c>
      <c r="C949" s="62" t="s">
        <v>1983</v>
      </c>
      <c r="D949" s="61" t="s">
        <v>971</v>
      </c>
      <c r="E949" s="61" t="s">
        <v>981</v>
      </c>
      <c r="F949" s="146">
        <v>1</v>
      </c>
      <c r="G949" s="63">
        <v>46734.45</v>
      </c>
      <c r="H949" s="63">
        <f t="shared" si="32"/>
        <v>46734.45</v>
      </c>
      <c r="I949" s="24"/>
    </row>
    <row r="950" spans="1:9" customFormat="1" ht="51">
      <c r="A950" s="25">
        <v>897</v>
      </c>
      <c r="B950" s="61" t="s">
        <v>3262</v>
      </c>
      <c r="C950" s="62" t="s">
        <v>1984</v>
      </c>
      <c r="D950" s="61" t="s">
        <v>971</v>
      </c>
      <c r="E950" s="61" t="s">
        <v>981</v>
      </c>
      <c r="F950" s="146">
        <v>1</v>
      </c>
      <c r="G950" s="63">
        <v>39594.449999999997</v>
      </c>
      <c r="H950" s="63">
        <f t="shared" ref="H950:H1013" si="33">G950*F950</f>
        <v>39594.449999999997</v>
      </c>
      <c r="I950" s="24"/>
    </row>
    <row r="951" spans="1:9" customFormat="1" ht="51">
      <c r="A951" s="25">
        <v>898</v>
      </c>
      <c r="B951" s="61" t="s">
        <v>3264</v>
      </c>
      <c r="C951" s="62" t="s">
        <v>3263</v>
      </c>
      <c r="D951" s="61" t="s">
        <v>971</v>
      </c>
      <c r="E951" s="61" t="s">
        <v>981</v>
      </c>
      <c r="F951" s="146">
        <v>1</v>
      </c>
      <c r="G951" s="63">
        <v>34082.35</v>
      </c>
      <c r="H951" s="63">
        <f t="shared" si="33"/>
        <v>34082.35</v>
      </c>
      <c r="I951" s="24"/>
    </row>
    <row r="952" spans="1:9" customFormat="1" ht="51">
      <c r="A952" s="25">
        <v>899</v>
      </c>
      <c r="B952" s="61" t="s">
        <v>3265</v>
      </c>
      <c r="C952" s="62" t="s">
        <v>1985</v>
      </c>
      <c r="D952" s="61" t="s">
        <v>971</v>
      </c>
      <c r="E952" s="61" t="s">
        <v>981</v>
      </c>
      <c r="F952" s="146">
        <v>1</v>
      </c>
      <c r="G952" s="63">
        <v>24902.35</v>
      </c>
      <c r="H952" s="63">
        <f t="shared" si="33"/>
        <v>24902.35</v>
      </c>
      <c r="I952" s="24"/>
    </row>
    <row r="953" spans="1:9" customFormat="1" ht="51">
      <c r="A953" s="25">
        <v>900</v>
      </c>
      <c r="B953" s="61" t="s">
        <v>3266</v>
      </c>
      <c r="C953" s="62" t="s">
        <v>1986</v>
      </c>
      <c r="D953" s="61" t="s">
        <v>971</v>
      </c>
      <c r="E953" s="61" t="s">
        <v>981</v>
      </c>
      <c r="F953" s="146">
        <v>1</v>
      </c>
      <c r="G953" s="63">
        <v>24902.35</v>
      </c>
      <c r="H953" s="63">
        <f t="shared" si="33"/>
        <v>24902.35</v>
      </c>
      <c r="I953" s="24"/>
    </row>
    <row r="954" spans="1:9" customFormat="1" ht="25.5">
      <c r="A954" s="25">
        <v>901</v>
      </c>
      <c r="B954" s="61" t="s">
        <v>3267</v>
      </c>
      <c r="C954" s="62" t="s">
        <v>1987</v>
      </c>
      <c r="D954" s="61" t="s">
        <v>971</v>
      </c>
      <c r="E954" s="61" t="s">
        <v>981</v>
      </c>
      <c r="F954" s="146">
        <v>2</v>
      </c>
      <c r="G954" s="63">
        <v>7304.84</v>
      </c>
      <c r="H954" s="63">
        <f t="shared" si="33"/>
        <v>14609.68</v>
      </c>
      <c r="I954" s="24"/>
    </row>
    <row r="955" spans="1:9" customFormat="1" ht="63.75">
      <c r="A955" s="25">
        <v>902</v>
      </c>
      <c r="B955" s="61" t="s">
        <v>3268</v>
      </c>
      <c r="C955" s="62" t="s">
        <v>1988</v>
      </c>
      <c r="D955" s="61" t="s">
        <v>971</v>
      </c>
      <c r="E955" s="61" t="s">
        <v>981</v>
      </c>
      <c r="F955" s="146">
        <v>1</v>
      </c>
      <c r="G955" s="63">
        <v>4056.05</v>
      </c>
      <c r="H955" s="63">
        <f t="shared" si="33"/>
        <v>4056.05</v>
      </c>
      <c r="I955" s="24"/>
    </row>
    <row r="956" spans="1:9" customFormat="1" ht="63.75">
      <c r="A956" s="25">
        <v>903</v>
      </c>
      <c r="B956" s="61" t="s">
        <v>3270</v>
      </c>
      <c r="C956" s="62" t="s">
        <v>3269</v>
      </c>
      <c r="D956" s="61" t="s">
        <v>971</v>
      </c>
      <c r="E956" s="61" t="s">
        <v>981</v>
      </c>
      <c r="F956" s="146">
        <v>1</v>
      </c>
      <c r="G956" s="63">
        <v>4056.05</v>
      </c>
      <c r="H956" s="63">
        <f t="shared" si="33"/>
        <v>4056.05</v>
      </c>
      <c r="I956" s="24"/>
    </row>
    <row r="957" spans="1:9" customFormat="1" ht="63.75">
      <c r="A957" s="25">
        <v>904</v>
      </c>
      <c r="B957" s="61" t="s">
        <v>3271</v>
      </c>
      <c r="C957" s="62" t="s">
        <v>1989</v>
      </c>
      <c r="D957" s="61" t="s">
        <v>971</v>
      </c>
      <c r="E957" s="61" t="s">
        <v>981</v>
      </c>
      <c r="F957" s="146">
        <v>1</v>
      </c>
      <c r="G957" s="63">
        <v>4056.05</v>
      </c>
      <c r="H957" s="63">
        <f t="shared" si="33"/>
        <v>4056.05</v>
      </c>
      <c r="I957" s="24"/>
    </row>
    <row r="958" spans="1:9" customFormat="1" ht="63.75">
      <c r="A958" s="25">
        <v>905</v>
      </c>
      <c r="B958" s="61" t="s">
        <v>3272</v>
      </c>
      <c r="C958" s="62" t="s">
        <v>1990</v>
      </c>
      <c r="D958" s="61" t="s">
        <v>971</v>
      </c>
      <c r="E958" s="61" t="s">
        <v>981</v>
      </c>
      <c r="F958" s="146">
        <v>1</v>
      </c>
      <c r="G958" s="63">
        <v>3506.05</v>
      </c>
      <c r="H958" s="63">
        <f t="shared" si="33"/>
        <v>3506.05</v>
      </c>
      <c r="I958" s="24"/>
    </row>
    <row r="959" spans="1:9" customFormat="1" ht="63.75">
      <c r="A959" s="25">
        <v>906</v>
      </c>
      <c r="B959" s="61" t="s">
        <v>3273</v>
      </c>
      <c r="C959" s="62" t="s">
        <v>1991</v>
      </c>
      <c r="D959" s="61" t="s">
        <v>971</v>
      </c>
      <c r="E959" s="61" t="s">
        <v>981</v>
      </c>
      <c r="F959" s="146">
        <v>1</v>
      </c>
      <c r="G959" s="63">
        <v>5156.05</v>
      </c>
      <c r="H959" s="63">
        <f t="shared" si="33"/>
        <v>5156.05</v>
      </c>
      <c r="I959" s="24"/>
    </row>
    <row r="960" spans="1:9" customFormat="1" ht="63.75">
      <c r="A960" s="25">
        <v>907</v>
      </c>
      <c r="B960" s="61" t="s">
        <v>3274</v>
      </c>
      <c r="C960" s="62" t="s">
        <v>1382</v>
      </c>
      <c r="D960" s="61" t="s">
        <v>971</v>
      </c>
      <c r="E960" s="61" t="s">
        <v>981</v>
      </c>
      <c r="F960" s="146">
        <v>1</v>
      </c>
      <c r="G960" s="63">
        <v>4276.05</v>
      </c>
      <c r="H960" s="63">
        <f t="shared" si="33"/>
        <v>4276.05</v>
      </c>
      <c r="I960" s="24"/>
    </row>
    <row r="961" spans="1:9" customFormat="1" ht="63.75">
      <c r="A961" s="25">
        <v>908</v>
      </c>
      <c r="B961" s="61" t="s">
        <v>3275</v>
      </c>
      <c r="C961" s="62" t="s">
        <v>1383</v>
      </c>
      <c r="D961" s="61" t="s">
        <v>971</v>
      </c>
      <c r="E961" s="61" t="s">
        <v>981</v>
      </c>
      <c r="F961" s="146">
        <v>1</v>
      </c>
      <c r="G961" s="63">
        <v>3396.05</v>
      </c>
      <c r="H961" s="63">
        <f t="shared" si="33"/>
        <v>3396.05</v>
      </c>
      <c r="I961" s="24"/>
    </row>
    <row r="962" spans="1:9" customFormat="1" ht="63.75">
      <c r="A962" s="25">
        <v>909</v>
      </c>
      <c r="B962" s="61" t="s">
        <v>3276</v>
      </c>
      <c r="C962" s="62" t="s">
        <v>3278</v>
      </c>
      <c r="D962" s="61" t="s">
        <v>971</v>
      </c>
      <c r="E962" s="61" t="s">
        <v>981</v>
      </c>
      <c r="F962" s="146">
        <v>1</v>
      </c>
      <c r="G962" s="63">
        <v>3396.05</v>
      </c>
      <c r="H962" s="63">
        <f t="shared" si="33"/>
        <v>3396.05</v>
      </c>
      <c r="I962" s="24"/>
    </row>
    <row r="963" spans="1:9" customFormat="1" ht="63.75">
      <c r="A963" s="25">
        <v>910</v>
      </c>
      <c r="B963" s="61" t="s">
        <v>3277</v>
      </c>
      <c r="C963" s="62" t="s">
        <v>1384</v>
      </c>
      <c r="D963" s="61" t="s">
        <v>971</v>
      </c>
      <c r="E963" s="61" t="s">
        <v>981</v>
      </c>
      <c r="F963" s="146">
        <v>1</v>
      </c>
      <c r="G963" s="63">
        <v>3396.05</v>
      </c>
      <c r="H963" s="63">
        <f t="shared" si="33"/>
        <v>3396.05</v>
      </c>
      <c r="I963" s="24"/>
    </row>
    <row r="964" spans="1:9" customFormat="1" ht="63.75">
      <c r="A964" s="25">
        <v>911</v>
      </c>
      <c r="B964" s="61" t="s">
        <v>3279</v>
      </c>
      <c r="C964" s="62" t="s">
        <v>1385</v>
      </c>
      <c r="D964" s="61" t="s">
        <v>971</v>
      </c>
      <c r="E964" s="61" t="s">
        <v>981</v>
      </c>
      <c r="F964" s="146">
        <v>1</v>
      </c>
      <c r="G964" s="63">
        <v>3396.05</v>
      </c>
      <c r="H964" s="63">
        <f t="shared" si="33"/>
        <v>3396.05</v>
      </c>
      <c r="I964" s="24"/>
    </row>
    <row r="965" spans="1:9" customFormat="1" ht="63.75">
      <c r="A965" s="25">
        <v>912</v>
      </c>
      <c r="B965" s="61" t="s">
        <v>3281</v>
      </c>
      <c r="C965" s="62" t="s">
        <v>3280</v>
      </c>
      <c r="D965" s="61" t="s">
        <v>971</v>
      </c>
      <c r="E965" s="61" t="s">
        <v>981</v>
      </c>
      <c r="F965" s="146">
        <v>1</v>
      </c>
      <c r="G965" s="63">
        <v>3396.05</v>
      </c>
      <c r="H965" s="63">
        <f t="shared" si="33"/>
        <v>3396.05</v>
      </c>
      <c r="I965" s="24"/>
    </row>
    <row r="966" spans="1:9" customFormat="1" ht="63.75">
      <c r="A966" s="25">
        <v>913</v>
      </c>
      <c r="B966" s="61" t="s">
        <v>3282</v>
      </c>
      <c r="C966" s="62" t="s">
        <v>1386</v>
      </c>
      <c r="D966" s="61" t="s">
        <v>971</v>
      </c>
      <c r="E966" s="61" t="s">
        <v>981</v>
      </c>
      <c r="F966" s="146">
        <v>1</v>
      </c>
      <c r="G966" s="63">
        <v>3396.05</v>
      </c>
      <c r="H966" s="63">
        <f t="shared" si="33"/>
        <v>3396.05</v>
      </c>
      <c r="I966" s="24"/>
    </row>
    <row r="967" spans="1:9" customFormat="1" ht="63.75">
      <c r="A967" s="25">
        <v>914</v>
      </c>
      <c r="B967" s="61" t="s">
        <v>3283</v>
      </c>
      <c r="C967" s="62" t="s">
        <v>1387</v>
      </c>
      <c r="D967" s="61" t="s">
        <v>971</v>
      </c>
      <c r="E967" s="61" t="s">
        <v>981</v>
      </c>
      <c r="F967" s="146">
        <v>1</v>
      </c>
      <c r="G967" s="63">
        <v>3946.05</v>
      </c>
      <c r="H967" s="63">
        <f t="shared" si="33"/>
        <v>3946.05</v>
      </c>
      <c r="I967" s="24"/>
    </row>
    <row r="968" spans="1:9" customFormat="1" ht="63.75">
      <c r="A968" s="25">
        <v>915</v>
      </c>
      <c r="B968" s="61" t="s">
        <v>3284</v>
      </c>
      <c r="C968" s="62" t="s">
        <v>3286</v>
      </c>
      <c r="D968" s="61" t="s">
        <v>971</v>
      </c>
      <c r="E968" s="61" t="s">
        <v>981</v>
      </c>
      <c r="F968" s="146">
        <v>1</v>
      </c>
      <c r="G968" s="63">
        <v>3396.05</v>
      </c>
      <c r="H968" s="63">
        <f t="shared" si="33"/>
        <v>3396.05</v>
      </c>
      <c r="I968" s="24"/>
    </row>
    <row r="969" spans="1:9" customFormat="1" ht="51">
      <c r="A969" s="25">
        <v>916</v>
      </c>
      <c r="B969" s="61" t="s">
        <v>3285</v>
      </c>
      <c r="C969" s="62" t="s">
        <v>2247</v>
      </c>
      <c r="D969" s="61" t="s">
        <v>971</v>
      </c>
      <c r="E969" s="61" t="s">
        <v>981</v>
      </c>
      <c r="F969" s="146">
        <v>1</v>
      </c>
      <c r="G969" s="63">
        <v>1856.05</v>
      </c>
      <c r="H969" s="63">
        <f t="shared" si="33"/>
        <v>1856.05</v>
      </c>
      <c r="I969" s="24"/>
    </row>
    <row r="970" spans="1:9" customFormat="1" ht="76.5">
      <c r="A970" s="25">
        <v>917</v>
      </c>
      <c r="B970" s="61" t="s">
        <v>3287</v>
      </c>
      <c r="C970" s="62" t="s">
        <v>2248</v>
      </c>
      <c r="D970" s="61" t="s">
        <v>1831</v>
      </c>
      <c r="E970" s="61" t="s">
        <v>981</v>
      </c>
      <c r="F970" s="146">
        <v>4</v>
      </c>
      <c r="G970" s="63">
        <v>1844.84</v>
      </c>
      <c r="H970" s="63">
        <f t="shared" si="33"/>
        <v>7379.36</v>
      </c>
      <c r="I970" s="24"/>
    </row>
    <row r="971" spans="1:9" customFormat="1" ht="76.5">
      <c r="A971" s="25">
        <v>918</v>
      </c>
      <c r="B971" s="61" t="s">
        <v>3289</v>
      </c>
      <c r="C971" s="62" t="s">
        <v>3288</v>
      </c>
      <c r="D971" s="61" t="s">
        <v>1831</v>
      </c>
      <c r="E971" s="61" t="s">
        <v>981</v>
      </c>
      <c r="F971" s="146">
        <v>6</v>
      </c>
      <c r="G971" s="63">
        <v>1949.84</v>
      </c>
      <c r="H971" s="63">
        <f t="shared" si="33"/>
        <v>11699.039999999999</v>
      </c>
      <c r="I971" s="24"/>
    </row>
    <row r="972" spans="1:9" customFormat="1" ht="76.5">
      <c r="A972" s="25">
        <v>919</v>
      </c>
      <c r="B972" s="61" t="s">
        <v>3290</v>
      </c>
      <c r="C972" s="62" t="s">
        <v>2249</v>
      </c>
      <c r="D972" s="61" t="s">
        <v>1831</v>
      </c>
      <c r="E972" s="61" t="s">
        <v>981</v>
      </c>
      <c r="F972" s="146">
        <v>18</v>
      </c>
      <c r="G972" s="63">
        <v>2002.34</v>
      </c>
      <c r="H972" s="63">
        <f t="shared" si="33"/>
        <v>36042.119999999995</v>
      </c>
      <c r="I972" s="24"/>
    </row>
    <row r="973" spans="1:9" customFormat="1" ht="76.5">
      <c r="A973" s="25">
        <v>920</v>
      </c>
      <c r="B973" s="61" t="s">
        <v>3291</v>
      </c>
      <c r="C973" s="62" t="s">
        <v>2250</v>
      </c>
      <c r="D973" s="61" t="s">
        <v>1831</v>
      </c>
      <c r="E973" s="61" t="s">
        <v>981</v>
      </c>
      <c r="F973" s="146">
        <v>25</v>
      </c>
      <c r="G973" s="63">
        <v>2159.84</v>
      </c>
      <c r="H973" s="63">
        <f t="shared" si="33"/>
        <v>53996</v>
      </c>
      <c r="I973" s="24"/>
    </row>
    <row r="974" spans="1:9" customFormat="1" ht="76.5">
      <c r="A974" s="25">
        <v>921</v>
      </c>
      <c r="B974" s="61" t="s">
        <v>3293</v>
      </c>
      <c r="C974" s="62" t="s">
        <v>3292</v>
      </c>
      <c r="D974" s="61" t="s">
        <v>1831</v>
      </c>
      <c r="E974" s="61" t="s">
        <v>981</v>
      </c>
      <c r="F974" s="146">
        <v>10</v>
      </c>
      <c r="G974" s="63">
        <v>1792.34</v>
      </c>
      <c r="H974" s="63">
        <f t="shared" si="33"/>
        <v>17923.399999999998</v>
      </c>
      <c r="I974" s="24"/>
    </row>
    <row r="975" spans="1:9" customFormat="1" ht="63.75">
      <c r="A975" s="25">
        <v>922</v>
      </c>
      <c r="B975" s="61" t="s">
        <v>3294</v>
      </c>
      <c r="C975" s="62" t="s">
        <v>2251</v>
      </c>
      <c r="D975" s="61" t="s">
        <v>1831</v>
      </c>
      <c r="E975" s="61" t="s">
        <v>981</v>
      </c>
      <c r="F975" s="146">
        <v>2</v>
      </c>
      <c r="G975" s="63">
        <v>1739.84</v>
      </c>
      <c r="H975" s="63">
        <f t="shared" si="33"/>
        <v>3479.68</v>
      </c>
      <c r="I975" s="24"/>
    </row>
    <row r="976" spans="1:9" customFormat="1" ht="63.75">
      <c r="A976" s="25">
        <v>923</v>
      </c>
      <c r="B976" s="61" t="s">
        <v>3295</v>
      </c>
      <c r="C976" s="62" t="s">
        <v>2252</v>
      </c>
      <c r="D976" s="61" t="s">
        <v>1831</v>
      </c>
      <c r="E976" s="61" t="s">
        <v>981</v>
      </c>
      <c r="F976" s="146">
        <v>1</v>
      </c>
      <c r="G976" s="63">
        <v>2159.84</v>
      </c>
      <c r="H976" s="63">
        <f t="shared" si="33"/>
        <v>2159.84</v>
      </c>
      <c r="I976" s="24"/>
    </row>
    <row r="977" spans="1:9" customFormat="1" ht="63.75">
      <c r="A977" s="25">
        <v>924</v>
      </c>
      <c r="B977" s="61" t="s">
        <v>3296</v>
      </c>
      <c r="C977" s="62" t="s">
        <v>3297</v>
      </c>
      <c r="D977" s="61" t="s">
        <v>1831</v>
      </c>
      <c r="E977" s="61" t="s">
        <v>981</v>
      </c>
      <c r="F977" s="146">
        <v>4</v>
      </c>
      <c r="G977" s="63">
        <v>4931.05</v>
      </c>
      <c r="H977" s="63">
        <f t="shared" si="33"/>
        <v>19724.2</v>
      </c>
      <c r="I977" s="24"/>
    </row>
    <row r="978" spans="1:9" customFormat="1" ht="51">
      <c r="A978" s="25">
        <v>925</v>
      </c>
      <c r="B978" s="61" t="s">
        <v>3298</v>
      </c>
      <c r="C978" s="62" t="s">
        <v>2253</v>
      </c>
      <c r="D978" s="61" t="s">
        <v>1831</v>
      </c>
      <c r="E978" s="61" t="s">
        <v>981</v>
      </c>
      <c r="F978" s="146">
        <v>2</v>
      </c>
      <c r="G978" s="63">
        <v>3776.05</v>
      </c>
      <c r="H978" s="63">
        <f t="shared" si="33"/>
        <v>7552.1</v>
      </c>
      <c r="I978" s="24"/>
    </row>
    <row r="979" spans="1:9" customFormat="1" ht="38.25">
      <c r="A979" s="25">
        <v>926</v>
      </c>
      <c r="B979" s="61" t="s">
        <v>3299</v>
      </c>
      <c r="C979" s="62" t="s">
        <v>2254</v>
      </c>
      <c r="D979" s="61" t="s">
        <v>1831</v>
      </c>
      <c r="E979" s="61" t="s">
        <v>981</v>
      </c>
      <c r="F979" s="146">
        <v>4</v>
      </c>
      <c r="G979" s="63">
        <v>5666.05</v>
      </c>
      <c r="H979" s="63">
        <f t="shared" si="33"/>
        <v>22664.2</v>
      </c>
      <c r="I979" s="24"/>
    </row>
    <row r="980" spans="1:9" customFormat="1" ht="38.25">
      <c r="A980" s="25">
        <v>927</v>
      </c>
      <c r="B980" s="61" t="s">
        <v>3300</v>
      </c>
      <c r="C980" s="62" t="s">
        <v>2255</v>
      </c>
      <c r="D980" s="61" t="s">
        <v>1831</v>
      </c>
      <c r="E980" s="61" t="s">
        <v>981</v>
      </c>
      <c r="F980" s="146">
        <v>1</v>
      </c>
      <c r="G980" s="63">
        <v>1203.55</v>
      </c>
      <c r="H980" s="63">
        <f t="shared" si="33"/>
        <v>1203.55</v>
      </c>
      <c r="I980" s="24"/>
    </row>
    <row r="981" spans="1:9" customFormat="1" ht="63.75">
      <c r="A981" s="25">
        <v>928</v>
      </c>
      <c r="B981" s="61" t="s">
        <v>3301</v>
      </c>
      <c r="C981" s="62" t="s">
        <v>3302</v>
      </c>
      <c r="D981" s="61" t="s">
        <v>1831</v>
      </c>
      <c r="E981" s="61" t="s">
        <v>981</v>
      </c>
      <c r="F981" s="146">
        <v>1</v>
      </c>
      <c r="G981" s="63">
        <v>23682.799999999999</v>
      </c>
      <c r="H981" s="63">
        <f t="shared" si="33"/>
        <v>23682.799999999999</v>
      </c>
      <c r="I981" s="24"/>
    </row>
    <row r="982" spans="1:9" customFormat="1" ht="63.75">
      <c r="A982" s="25">
        <v>929</v>
      </c>
      <c r="B982" s="61" t="s">
        <v>3303</v>
      </c>
      <c r="C982" s="62" t="s">
        <v>2256</v>
      </c>
      <c r="D982" s="61" t="s">
        <v>1831</v>
      </c>
      <c r="E982" s="61" t="s">
        <v>981</v>
      </c>
      <c r="F982" s="146">
        <v>1</v>
      </c>
      <c r="G982" s="63">
        <v>26051.8</v>
      </c>
      <c r="H982" s="63">
        <f t="shared" si="33"/>
        <v>26051.8</v>
      </c>
      <c r="I982" s="24"/>
    </row>
    <row r="983" spans="1:9" customFormat="1" ht="63.75">
      <c r="A983" s="25">
        <v>930</v>
      </c>
      <c r="B983" s="61" t="s">
        <v>3304</v>
      </c>
      <c r="C983" s="62" t="s">
        <v>2257</v>
      </c>
      <c r="D983" s="61" t="s">
        <v>1831</v>
      </c>
      <c r="E983" s="61" t="s">
        <v>981</v>
      </c>
      <c r="F983" s="146">
        <v>2</v>
      </c>
      <c r="G983" s="63">
        <v>29018.22</v>
      </c>
      <c r="H983" s="63">
        <f t="shared" si="33"/>
        <v>58036.44</v>
      </c>
      <c r="I983" s="24"/>
    </row>
    <row r="984" spans="1:9" customFormat="1" ht="63.75">
      <c r="A984" s="25">
        <v>931</v>
      </c>
      <c r="B984" s="61" t="s">
        <v>3305</v>
      </c>
      <c r="C984" s="62" t="s">
        <v>2258</v>
      </c>
      <c r="D984" s="61" t="s">
        <v>1831</v>
      </c>
      <c r="E984" s="61" t="s">
        <v>981</v>
      </c>
      <c r="F984" s="146">
        <v>1</v>
      </c>
      <c r="G984" s="63">
        <v>7202.8</v>
      </c>
      <c r="H984" s="63">
        <f t="shared" si="33"/>
        <v>7202.8</v>
      </c>
      <c r="I984" s="24"/>
    </row>
    <row r="985" spans="1:9" customFormat="1" ht="63.75">
      <c r="A985" s="25">
        <v>932</v>
      </c>
      <c r="B985" s="61" t="s">
        <v>3306</v>
      </c>
      <c r="C985" s="62" t="s">
        <v>2259</v>
      </c>
      <c r="D985" s="61" t="s">
        <v>1831</v>
      </c>
      <c r="E985" s="61" t="s">
        <v>981</v>
      </c>
      <c r="F985" s="146">
        <v>1</v>
      </c>
      <c r="G985" s="63">
        <v>24435.75</v>
      </c>
      <c r="H985" s="63">
        <f t="shared" si="33"/>
        <v>24435.75</v>
      </c>
      <c r="I985" s="24"/>
    </row>
    <row r="986" spans="1:9" customFormat="1" ht="63.75">
      <c r="A986" s="25">
        <v>933</v>
      </c>
      <c r="B986" s="61" t="s">
        <v>3307</v>
      </c>
      <c r="C986" s="62" t="s">
        <v>2260</v>
      </c>
      <c r="D986" s="61" t="s">
        <v>1831</v>
      </c>
      <c r="E986" s="61" t="s">
        <v>981</v>
      </c>
      <c r="F986" s="146">
        <v>1</v>
      </c>
      <c r="G986" s="63">
        <v>17225.75</v>
      </c>
      <c r="H986" s="63">
        <f t="shared" si="33"/>
        <v>17225.75</v>
      </c>
      <c r="I986" s="24"/>
    </row>
    <row r="987" spans="1:9" customFormat="1" ht="25.5">
      <c r="A987" s="25">
        <v>934</v>
      </c>
      <c r="B987" s="61" t="s">
        <v>3308</v>
      </c>
      <c r="C987" s="62" t="s">
        <v>1719</v>
      </c>
      <c r="D987" s="61" t="s">
        <v>1795</v>
      </c>
      <c r="E987" s="61" t="s">
        <v>981</v>
      </c>
      <c r="F987" s="146">
        <v>1</v>
      </c>
      <c r="G987" s="63">
        <v>300.49</v>
      </c>
      <c r="H987" s="63">
        <f t="shared" si="33"/>
        <v>300.49</v>
      </c>
      <c r="I987" s="24"/>
    </row>
    <row r="988" spans="1:9" customFormat="1" ht="25.5">
      <c r="A988" s="25">
        <v>935</v>
      </c>
      <c r="B988" s="61" t="s">
        <v>3309</v>
      </c>
      <c r="C988" s="62" t="s">
        <v>1720</v>
      </c>
      <c r="D988" s="61" t="s">
        <v>1795</v>
      </c>
      <c r="E988" s="61" t="s">
        <v>981</v>
      </c>
      <c r="F988" s="146">
        <v>1</v>
      </c>
      <c r="G988" s="63">
        <v>371.08</v>
      </c>
      <c r="H988" s="63">
        <f t="shared" si="33"/>
        <v>371.08</v>
      </c>
      <c r="I988" s="24"/>
    </row>
    <row r="989" spans="1:9" customFormat="1" ht="25.5">
      <c r="A989" s="25">
        <v>936</v>
      </c>
      <c r="B989" s="61" t="s">
        <v>3310</v>
      </c>
      <c r="C989" s="62" t="s">
        <v>1721</v>
      </c>
      <c r="D989" s="61" t="s">
        <v>1795</v>
      </c>
      <c r="E989" s="61" t="s">
        <v>981</v>
      </c>
      <c r="F989" s="146">
        <v>3</v>
      </c>
      <c r="G989" s="63">
        <v>614.25</v>
      </c>
      <c r="H989" s="63">
        <f t="shared" si="33"/>
        <v>1842.75</v>
      </c>
      <c r="I989" s="24"/>
    </row>
    <row r="990" spans="1:9" customFormat="1" ht="38.25">
      <c r="A990" s="25">
        <v>937</v>
      </c>
      <c r="B990" s="61" t="s">
        <v>3311</v>
      </c>
      <c r="C990" s="62" t="s">
        <v>1722</v>
      </c>
      <c r="D990" s="61" t="s">
        <v>1795</v>
      </c>
      <c r="E990" s="61" t="s">
        <v>981</v>
      </c>
      <c r="F990" s="146">
        <v>1</v>
      </c>
      <c r="G990" s="63">
        <v>184.42</v>
      </c>
      <c r="H990" s="63">
        <f t="shared" si="33"/>
        <v>184.42</v>
      </c>
      <c r="I990" s="24"/>
    </row>
    <row r="991" spans="1:9" customFormat="1" ht="38.25">
      <c r="A991" s="25">
        <v>938</v>
      </c>
      <c r="B991" s="61" t="s">
        <v>3312</v>
      </c>
      <c r="C991" s="62" t="s">
        <v>3313</v>
      </c>
      <c r="D991" s="61" t="s">
        <v>1795</v>
      </c>
      <c r="E991" s="61" t="s">
        <v>981</v>
      </c>
      <c r="F991" s="146">
        <v>1</v>
      </c>
      <c r="G991" s="63">
        <v>215.02</v>
      </c>
      <c r="H991" s="63">
        <f t="shared" si="33"/>
        <v>215.02</v>
      </c>
      <c r="I991" s="24"/>
    </row>
    <row r="992" spans="1:9" customFormat="1" ht="38.25">
      <c r="A992" s="25">
        <v>939</v>
      </c>
      <c r="B992" s="61" t="s">
        <v>3314</v>
      </c>
      <c r="C992" s="62" t="s">
        <v>1723</v>
      </c>
      <c r="D992" s="61" t="s">
        <v>1795</v>
      </c>
      <c r="E992" s="61" t="s">
        <v>981</v>
      </c>
      <c r="F992" s="146">
        <v>1</v>
      </c>
      <c r="G992" s="63">
        <v>225.22</v>
      </c>
      <c r="H992" s="63">
        <f t="shared" si="33"/>
        <v>225.22</v>
      </c>
      <c r="I992" s="24"/>
    </row>
    <row r="993" spans="1:9" customFormat="1" ht="38.25">
      <c r="A993" s="25">
        <v>940</v>
      </c>
      <c r="B993" s="61" t="s">
        <v>3315</v>
      </c>
      <c r="C993" s="62" t="s">
        <v>1724</v>
      </c>
      <c r="D993" s="61" t="s">
        <v>1795</v>
      </c>
      <c r="E993" s="61" t="s">
        <v>981</v>
      </c>
      <c r="F993" s="146">
        <v>1</v>
      </c>
      <c r="G993" s="63">
        <v>225.22</v>
      </c>
      <c r="H993" s="63">
        <f t="shared" si="33"/>
        <v>225.22</v>
      </c>
      <c r="I993" s="24"/>
    </row>
    <row r="994" spans="1:9" customFormat="1" ht="38.25">
      <c r="A994" s="25">
        <v>941</v>
      </c>
      <c r="B994" s="61" t="s">
        <v>3316</v>
      </c>
      <c r="C994" s="62" t="s">
        <v>1725</v>
      </c>
      <c r="D994" s="61" t="s">
        <v>1795</v>
      </c>
      <c r="E994" s="61" t="s">
        <v>981</v>
      </c>
      <c r="F994" s="146">
        <v>1</v>
      </c>
      <c r="G994" s="63">
        <v>1388.63</v>
      </c>
      <c r="H994" s="63">
        <f t="shared" si="33"/>
        <v>1388.63</v>
      </c>
      <c r="I994" s="24"/>
    </row>
    <row r="995" spans="1:9" customFormat="1" ht="38.25">
      <c r="A995" s="25">
        <v>942</v>
      </c>
      <c r="B995" s="61" t="s">
        <v>3317</v>
      </c>
      <c r="C995" s="62" t="s">
        <v>1726</v>
      </c>
      <c r="D995" s="61" t="s">
        <v>1795</v>
      </c>
      <c r="E995" s="61" t="s">
        <v>981</v>
      </c>
      <c r="F995" s="146">
        <v>1</v>
      </c>
      <c r="G995" s="63">
        <v>1388.63</v>
      </c>
      <c r="H995" s="63">
        <f t="shared" si="33"/>
        <v>1388.63</v>
      </c>
      <c r="I995" s="24"/>
    </row>
    <row r="996" spans="1:9" customFormat="1" ht="38.25">
      <c r="A996" s="25">
        <v>943</v>
      </c>
      <c r="B996" s="61" t="s">
        <v>3318</v>
      </c>
      <c r="C996" s="62" t="s">
        <v>1727</v>
      </c>
      <c r="D996" s="61" t="s">
        <v>1795</v>
      </c>
      <c r="E996" s="61" t="s">
        <v>981</v>
      </c>
      <c r="F996" s="146">
        <v>1</v>
      </c>
      <c r="G996" s="63">
        <v>1388.63</v>
      </c>
      <c r="H996" s="63">
        <f t="shared" si="33"/>
        <v>1388.63</v>
      </c>
      <c r="I996" s="24"/>
    </row>
    <row r="997" spans="1:9" customFormat="1" ht="38.25">
      <c r="A997" s="25">
        <v>944</v>
      </c>
      <c r="B997" s="61" t="s">
        <v>3319</v>
      </c>
      <c r="C997" s="62" t="s">
        <v>1728</v>
      </c>
      <c r="D997" s="61" t="s">
        <v>1795</v>
      </c>
      <c r="E997" s="61" t="s">
        <v>981</v>
      </c>
      <c r="F997" s="146">
        <v>1</v>
      </c>
      <c r="G997" s="63">
        <v>1388.63</v>
      </c>
      <c r="H997" s="63">
        <f t="shared" si="33"/>
        <v>1388.63</v>
      </c>
      <c r="I997" s="24"/>
    </row>
    <row r="998" spans="1:9" customFormat="1" ht="38.25">
      <c r="A998" s="25">
        <v>945</v>
      </c>
      <c r="B998" s="61" t="s">
        <v>3320</v>
      </c>
      <c r="C998" s="62" t="s">
        <v>1729</v>
      </c>
      <c r="D998" s="61" t="s">
        <v>1795</v>
      </c>
      <c r="E998" s="61" t="s">
        <v>981</v>
      </c>
      <c r="F998" s="146">
        <v>5</v>
      </c>
      <c r="G998" s="63">
        <v>1388.63</v>
      </c>
      <c r="H998" s="63">
        <f t="shared" si="33"/>
        <v>6943.1500000000005</v>
      </c>
      <c r="I998" s="24"/>
    </row>
    <row r="999" spans="1:9" customFormat="1" ht="38.25">
      <c r="A999" s="25">
        <v>946</v>
      </c>
      <c r="B999" s="61" t="s">
        <v>3321</v>
      </c>
      <c r="C999" s="62" t="s">
        <v>1730</v>
      </c>
      <c r="D999" s="61" t="s">
        <v>1795</v>
      </c>
      <c r="E999" s="61" t="s">
        <v>981</v>
      </c>
      <c r="F999" s="146">
        <v>1</v>
      </c>
      <c r="G999" s="63">
        <v>1388.63</v>
      </c>
      <c r="H999" s="63">
        <f t="shared" si="33"/>
        <v>1388.63</v>
      </c>
      <c r="I999" s="24"/>
    </row>
    <row r="1000" spans="1:9" customFormat="1" ht="38.25">
      <c r="A1000" s="25">
        <v>947</v>
      </c>
      <c r="B1000" s="61" t="s">
        <v>3322</v>
      </c>
      <c r="C1000" s="62" t="s">
        <v>1731</v>
      </c>
      <c r="D1000" s="61" t="s">
        <v>1795</v>
      </c>
      <c r="E1000" s="61" t="s">
        <v>981</v>
      </c>
      <c r="F1000" s="146">
        <v>1</v>
      </c>
      <c r="G1000" s="63">
        <v>1388.63</v>
      </c>
      <c r="H1000" s="63">
        <f t="shared" si="33"/>
        <v>1388.63</v>
      </c>
      <c r="I1000" s="24"/>
    </row>
    <row r="1001" spans="1:9" customFormat="1" ht="38.25">
      <c r="A1001" s="25">
        <v>948</v>
      </c>
      <c r="B1001" s="61" t="s">
        <v>3324</v>
      </c>
      <c r="C1001" s="62" t="s">
        <v>3323</v>
      </c>
      <c r="D1001" s="61" t="s">
        <v>1795</v>
      </c>
      <c r="E1001" s="61" t="s">
        <v>981</v>
      </c>
      <c r="F1001" s="146">
        <v>1</v>
      </c>
      <c r="G1001" s="63">
        <v>1389.73</v>
      </c>
      <c r="H1001" s="63">
        <f t="shared" si="33"/>
        <v>1389.73</v>
      </c>
      <c r="I1001" s="24"/>
    </row>
    <row r="1002" spans="1:9" customFormat="1" ht="38.25">
      <c r="A1002" s="25">
        <v>949</v>
      </c>
      <c r="B1002" s="61" t="s">
        <v>3325</v>
      </c>
      <c r="C1002" s="62" t="s">
        <v>1755</v>
      </c>
      <c r="D1002" s="61" t="s">
        <v>1795</v>
      </c>
      <c r="E1002" s="61" t="s">
        <v>981</v>
      </c>
      <c r="F1002" s="146">
        <v>1</v>
      </c>
      <c r="G1002" s="63">
        <v>1388.63</v>
      </c>
      <c r="H1002" s="63">
        <f t="shared" si="33"/>
        <v>1388.63</v>
      </c>
      <c r="I1002" s="24"/>
    </row>
    <row r="1003" spans="1:9" customFormat="1" ht="38.25">
      <c r="A1003" s="25">
        <v>950</v>
      </c>
      <c r="B1003" s="61" t="s">
        <v>3326</v>
      </c>
      <c r="C1003" s="62" t="s">
        <v>1756</v>
      </c>
      <c r="D1003" s="61" t="s">
        <v>1795</v>
      </c>
      <c r="E1003" s="61" t="s">
        <v>981</v>
      </c>
      <c r="F1003" s="146">
        <v>1</v>
      </c>
      <c r="G1003" s="63">
        <v>1388.63</v>
      </c>
      <c r="H1003" s="63">
        <f t="shared" si="33"/>
        <v>1388.63</v>
      </c>
      <c r="I1003" s="24"/>
    </row>
    <row r="1004" spans="1:9" customFormat="1" ht="38.25">
      <c r="A1004" s="25">
        <v>951</v>
      </c>
      <c r="B1004" s="61" t="s">
        <v>3327</v>
      </c>
      <c r="C1004" s="62" t="s">
        <v>1757</v>
      </c>
      <c r="D1004" s="61" t="s">
        <v>1795</v>
      </c>
      <c r="E1004" s="61" t="s">
        <v>981</v>
      </c>
      <c r="F1004" s="146">
        <v>1</v>
      </c>
      <c r="G1004" s="63">
        <v>1388.63</v>
      </c>
      <c r="H1004" s="63">
        <f t="shared" si="33"/>
        <v>1388.63</v>
      </c>
      <c r="I1004" s="24"/>
    </row>
    <row r="1005" spans="1:9" customFormat="1" ht="38.25">
      <c r="A1005" s="25">
        <v>952</v>
      </c>
      <c r="B1005" s="61" t="s">
        <v>3328</v>
      </c>
      <c r="C1005" s="62" t="s">
        <v>1758</v>
      </c>
      <c r="D1005" s="61" t="s">
        <v>1795</v>
      </c>
      <c r="E1005" s="61" t="s">
        <v>981</v>
      </c>
      <c r="F1005" s="146">
        <v>1</v>
      </c>
      <c r="G1005" s="63">
        <v>1388.63</v>
      </c>
      <c r="H1005" s="63">
        <f t="shared" si="33"/>
        <v>1388.63</v>
      </c>
      <c r="I1005" s="24"/>
    </row>
    <row r="1006" spans="1:9" customFormat="1" ht="38.25">
      <c r="A1006" s="25">
        <v>953</v>
      </c>
      <c r="B1006" s="61" t="s">
        <v>3329</v>
      </c>
      <c r="C1006" s="62" t="s">
        <v>3331</v>
      </c>
      <c r="D1006" s="61" t="s">
        <v>1795</v>
      </c>
      <c r="E1006" s="61" t="s">
        <v>981</v>
      </c>
      <c r="F1006" s="146">
        <v>1</v>
      </c>
      <c r="G1006" s="63">
        <v>1388.63</v>
      </c>
      <c r="H1006" s="63">
        <f t="shared" si="33"/>
        <v>1388.63</v>
      </c>
      <c r="I1006" s="24"/>
    </row>
    <row r="1007" spans="1:9" customFormat="1" ht="38.25">
      <c r="A1007" s="25">
        <v>954</v>
      </c>
      <c r="B1007" s="61" t="s">
        <v>3330</v>
      </c>
      <c r="C1007" s="62" t="s">
        <v>1759</v>
      </c>
      <c r="D1007" s="61" t="s">
        <v>1795</v>
      </c>
      <c r="E1007" s="61" t="s">
        <v>981</v>
      </c>
      <c r="F1007" s="146">
        <v>1</v>
      </c>
      <c r="G1007" s="63">
        <v>1388.63</v>
      </c>
      <c r="H1007" s="63">
        <f t="shared" si="33"/>
        <v>1388.63</v>
      </c>
      <c r="I1007" s="24"/>
    </row>
    <row r="1008" spans="1:9" customFormat="1" ht="38.25">
      <c r="A1008" s="25">
        <v>955</v>
      </c>
      <c r="B1008" s="61" t="s">
        <v>3332</v>
      </c>
      <c r="C1008" s="62" t="s">
        <v>1760</v>
      </c>
      <c r="D1008" s="61" t="s">
        <v>1795</v>
      </c>
      <c r="E1008" s="61" t="s">
        <v>981</v>
      </c>
      <c r="F1008" s="146">
        <v>1</v>
      </c>
      <c r="G1008" s="63">
        <v>1471.05</v>
      </c>
      <c r="H1008" s="63">
        <f t="shared" si="33"/>
        <v>1471.05</v>
      </c>
      <c r="I1008" s="24"/>
    </row>
    <row r="1009" spans="1:9" customFormat="1" ht="38.25">
      <c r="A1009" s="25">
        <v>956</v>
      </c>
      <c r="B1009" s="61" t="s">
        <v>3333</v>
      </c>
      <c r="C1009" s="62" t="s">
        <v>1761</v>
      </c>
      <c r="D1009" s="61" t="s">
        <v>1795</v>
      </c>
      <c r="E1009" s="61" t="s">
        <v>981</v>
      </c>
      <c r="F1009" s="146">
        <v>1</v>
      </c>
      <c r="G1009" s="63">
        <v>1471.05</v>
      </c>
      <c r="H1009" s="63">
        <f t="shared" si="33"/>
        <v>1471.05</v>
      </c>
      <c r="I1009" s="24"/>
    </row>
    <row r="1010" spans="1:9" customFormat="1" ht="38.25">
      <c r="A1010" s="25">
        <v>957</v>
      </c>
      <c r="B1010" s="61" t="s">
        <v>3334</v>
      </c>
      <c r="C1010" s="62" t="s">
        <v>1762</v>
      </c>
      <c r="D1010" s="61" t="s">
        <v>1795</v>
      </c>
      <c r="E1010" s="61" t="s">
        <v>981</v>
      </c>
      <c r="F1010" s="146">
        <v>1</v>
      </c>
      <c r="G1010" s="63">
        <v>1471.05</v>
      </c>
      <c r="H1010" s="63">
        <f t="shared" si="33"/>
        <v>1471.05</v>
      </c>
      <c r="I1010" s="24"/>
    </row>
    <row r="1011" spans="1:9" customFormat="1" ht="38.25">
      <c r="A1011" s="25">
        <v>958</v>
      </c>
      <c r="B1011" s="61" t="s">
        <v>3335</v>
      </c>
      <c r="C1011" s="62" t="s">
        <v>1763</v>
      </c>
      <c r="D1011" s="61" t="s">
        <v>1795</v>
      </c>
      <c r="E1011" s="61" t="s">
        <v>981</v>
      </c>
      <c r="F1011" s="146">
        <v>1</v>
      </c>
      <c r="G1011" s="63">
        <v>1471.05</v>
      </c>
      <c r="H1011" s="63">
        <f t="shared" si="33"/>
        <v>1471.05</v>
      </c>
      <c r="I1011" s="24"/>
    </row>
    <row r="1012" spans="1:9" customFormat="1" ht="38.25">
      <c r="A1012" s="25">
        <v>959</v>
      </c>
      <c r="B1012" s="61" t="s">
        <v>3336</v>
      </c>
      <c r="C1012" s="62" t="s">
        <v>3337</v>
      </c>
      <c r="D1012" s="61" t="s">
        <v>1795</v>
      </c>
      <c r="E1012" s="61" t="s">
        <v>981</v>
      </c>
      <c r="F1012" s="146">
        <v>1</v>
      </c>
      <c r="G1012" s="63">
        <v>1471.05</v>
      </c>
      <c r="H1012" s="63">
        <f t="shared" si="33"/>
        <v>1471.05</v>
      </c>
      <c r="I1012" s="24"/>
    </row>
    <row r="1013" spans="1:9" customFormat="1" ht="38.25">
      <c r="A1013" s="25">
        <v>960</v>
      </c>
      <c r="B1013" s="61" t="s">
        <v>3338</v>
      </c>
      <c r="C1013" s="62" t="s">
        <v>1764</v>
      </c>
      <c r="D1013" s="61" t="s">
        <v>1795</v>
      </c>
      <c r="E1013" s="61" t="s">
        <v>981</v>
      </c>
      <c r="F1013" s="146">
        <v>1</v>
      </c>
      <c r="G1013" s="63">
        <v>1471.05</v>
      </c>
      <c r="H1013" s="63">
        <f t="shared" si="33"/>
        <v>1471.05</v>
      </c>
      <c r="I1013" s="24"/>
    </row>
    <row r="1014" spans="1:9" customFormat="1" ht="38.25">
      <c r="A1014" s="25">
        <v>961</v>
      </c>
      <c r="B1014" s="61" t="s">
        <v>3339</v>
      </c>
      <c r="C1014" s="62" t="s">
        <v>1765</v>
      </c>
      <c r="D1014" s="61" t="s">
        <v>1795</v>
      </c>
      <c r="E1014" s="61" t="s">
        <v>981</v>
      </c>
      <c r="F1014" s="146">
        <v>1</v>
      </c>
      <c r="G1014" s="63">
        <v>1636.05</v>
      </c>
      <c r="H1014" s="63">
        <f t="shared" ref="H1014:H1072" si="34">G1014*F1014</f>
        <v>1636.05</v>
      </c>
      <c r="I1014" s="24"/>
    </row>
    <row r="1015" spans="1:9" customFormat="1" ht="38.25">
      <c r="A1015" s="25">
        <v>962</v>
      </c>
      <c r="B1015" s="61" t="s">
        <v>3340</v>
      </c>
      <c r="C1015" s="62" t="s">
        <v>1766</v>
      </c>
      <c r="D1015" s="61" t="s">
        <v>1795</v>
      </c>
      <c r="E1015" s="61" t="s">
        <v>981</v>
      </c>
      <c r="F1015" s="146">
        <v>1</v>
      </c>
      <c r="G1015" s="63">
        <v>1636.05</v>
      </c>
      <c r="H1015" s="63">
        <f t="shared" si="34"/>
        <v>1636.05</v>
      </c>
      <c r="I1015" s="24"/>
    </row>
    <row r="1016" spans="1:9" customFormat="1" ht="38.25">
      <c r="A1016" s="25">
        <v>963</v>
      </c>
      <c r="B1016" s="61" t="s">
        <v>3341</v>
      </c>
      <c r="C1016" s="62" t="s">
        <v>1767</v>
      </c>
      <c r="D1016" s="61" t="s">
        <v>1795</v>
      </c>
      <c r="E1016" s="61" t="s">
        <v>981</v>
      </c>
      <c r="F1016" s="146">
        <v>1</v>
      </c>
      <c r="G1016" s="63">
        <v>2076.0500000000002</v>
      </c>
      <c r="H1016" s="63">
        <f t="shared" si="34"/>
        <v>2076.0500000000002</v>
      </c>
      <c r="I1016" s="24"/>
    </row>
    <row r="1017" spans="1:9" customFormat="1" ht="38.25">
      <c r="A1017" s="25">
        <v>964</v>
      </c>
      <c r="B1017" s="61" t="s">
        <v>3342</v>
      </c>
      <c r="C1017" s="62" t="s">
        <v>1768</v>
      </c>
      <c r="D1017" s="61" t="s">
        <v>1795</v>
      </c>
      <c r="E1017" s="61" t="s">
        <v>981</v>
      </c>
      <c r="F1017" s="146">
        <v>1</v>
      </c>
      <c r="G1017" s="63">
        <v>7452.1</v>
      </c>
      <c r="H1017" s="63">
        <f t="shared" si="34"/>
        <v>7452.1</v>
      </c>
      <c r="I1017" s="24"/>
    </row>
    <row r="1018" spans="1:9" customFormat="1" ht="38.25">
      <c r="A1018" s="25">
        <v>965</v>
      </c>
      <c r="B1018" s="61" t="s">
        <v>3344</v>
      </c>
      <c r="C1018" s="62" t="s">
        <v>3343</v>
      </c>
      <c r="D1018" s="61" t="s">
        <v>1795</v>
      </c>
      <c r="E1018" s="61" t="s">
        <v>981</v>
      </c>
      <c r="F1018" s="146">
        <v>1</v>
      </c>
      <c r="G1018" s="63">
        <v>7452.1</v>
      </c>
      <c r="H1018" s="63">
        <f t="shared" si="34"/>
        <v>7452.1</v>
      </c>
      <c r="I1018" s="24"/>
    </row>
    <row r="1019" spans="1:9" customFormat="1" ht="38.25">
      <c r="A1019" s="25">
        <v>966</v>
      </c>
      <c r="B1019" s="61" t="s">
        <v>3345</v>
      </c>
      <c r="C1019" s="62" t="s">
        <v>1769</v>
      </c>
      <c r="D1019" s="61" t="s">
        <v>1795</v>
      </c>
      <c r="E1019" s="61" t="s">
        <v>981</v>
      </c>
      <c r="F1019" s="146">
        <v>1</v>
      </c>
      <c r="G1019" s="63">
        <v>1471.05</v>
      </c>
      <c r="H1019" s="63">
        <f t="shared" si="34"/>
        <v>1471.05</v>
      </c>
      <c r="I1019" s="24"/>
    </row>
    <row r="1020" spans="1:9" customFormat="1" ht="25.5">
      <c r="A1020" s="25">
        <v>967</v>
      </c>
      <c r="B1020" s="61" t="s">
        <v>3346</v>
      </c>
      <c r="C1020" s="62" t="s">
        <v>1770</v>
      </c>
      <c r="D1020" s="61" t="s">
        <v>1795</v>
      </c>
      <c r="E1020" s="61" t="s">
        <v>981</v>
      </c>
      <c r="F1020" s="146">
        <v>1</v>
      </c>
      <c r="G1020" s="63">
        <v>296.92</v>
      </c>
      <c r="H1020" s="63">
        <f t="shared" si="34"/>
        <v>296.92</v>
      </c>
      <c r="I1020" s="24"/>
    </row>
    <row r="1021" spans="1:9" customFormat="1" ht="51">
      <c r="A1021" s="25">
        <v>968</v>
      </c>
      <c r="B1021" s="61" t="s">
        <v>3347</v>
      </c>
      <c r="C1021" s="62" t="s">
        <v>2261</v>
      </c>
      <c r="D1021" s="61" t="s">
        <v>978</v>
      </c>
      <c r="E1021" s="61" t="s">
        <v>981</v>
      </c>
      <c r="F1021" s="146">
        <v>13</v>
      </c>
      <c r="G1021" s="63">
        <v>188.97</v>
      </c>
      <c r="H1021" s="63">
        <f t="shared" si="34"/>
        <v>2456.61</v>
      </c>
      <c r="I1021" s="24"/>
    </row>
    <row r="1022" spans="1:9" customFormat="1" ht="51">
      <c r="A1022" s="25">
        <v>969</v>
      </c>
      <c r="B1022" s="61" t="s">
        <v>3348</v>
      </c>
      <c r="C1022" s="62" t="s">
        <v>2262</v>
      </c>
      <c r="D1022" s="61" t="s">
        <v>978</v>
      </c>
      <c r="E1022" s="61" t="s">
        <v>981</v>
      </c>
      <c r="F1022" s="146">
        <v>28</v>
      </c>
      <c r="G1022" s="63">
        <v>143.58000000000001</v>
      </c>
      <c r="H1022" s="63">
        <f t="shared" si="34"/>
        <v>4020.2400000000002</v>
      </c>
      <c r="I1022" s="24"/>
    </row>
    <row r="1023" spans="1:9" customFormat="1" ht="51">
      <c r="A1023" s="25">
        <v>970</v>
      </c>
      <c r="B1023" s="61" t="s">
        <v>3350</v>
      </c>
      <c r="C1023" s="62" t="s">
        <v>3349</v>
      </c>
      <c r="D1023" s="61" t="s">
        <v>978</v>
      </c>
      <c r="E1023" s="61" t="s">
        <v>981</v>
      </c>
      <c r="F1023" s="146">
        <v>15</v>
      </c>
      <c r="G1023" s="63">
        <v>58.67</v>
      </c>
      <c r="H1023" s="63">
        <f t="shared" si="34"/>
        <v>880.05000000000007</v>
      </c>
      <c r="I1023" s="24"/>
    </row>
    <row r="1024" spans="1:9" customFormat="1" ht="51">
      <c r="A1024" s="25">
        <v>971</v>
      </c>
      <c r="B1024" s="61" t="s">
        <v>3351</v>
      </c>
      <c r="C1024" s="62" t="s">
        <v>2263</v>
      </c>
      <c r="D1024" s="61" t="s">
        <v>978</v>
      </c>
      <c r="E1024" s="61" t="s">
        <v>981</v>
      </c>
      <c r="F1024" s="146">
        <v>6</v>
      </c>
      <c r="G1024" s="63">
        <v>34.799999999999997</v>
      </c>
      <c r="H1024" s="63">
        <f t="shared" si="34"/>
        <v>208.79999999999998</v>
      </c>
      <c r="I1024" s="24"/>
    </row>
    <row r="1025" spans="1:9" customFormat="1" ht="38.25">
      <c r="A1025" s="25">
        <v>972</v>
      </c>
      <c r="B1025" s="61" t="s">
        <v>3352</v>
      </c>
      <c r="C1025" s="62" t="s">
        <v>1771</v>
      </c>
      <c r="D1025" s="61" t="s">
        <v>1607</v>
      </c>
      <c r="E1025" s="61" t="s">
        <v>981</v>
      </c>
      <c r="F1025" s="146">
        <v>2</v>
      </c>
      <c r="G1025" s="63">
        <v>394.62</v>
      </c>
      <c r="H1025" s="63">
        <f t="shared" si="34"/>
        <v>789.24</v>
      </c>
      <c r="I1025" s="24"/>
    </row>
    <row r="1026" spans="1:9" customFormat="1" ht="38.25">
      <c r="A1026" s="25">
        <v>973</v>
      </c>
      <c r="B1026" s="61" t="s">
        <v>3353</v>
      </c>
      <c r="C1026" s="62" t="s">
        <v>1772</v>
      </c>
      <c r="D1026" s="61" t="s">
        <v>1607</v>
      </c>
      <c r="E1026" s="61" t="s">
        <v>981</v>
      </c>
      <c r="F1026" s="146">
        <v>2</v>
      </c>
      <c r="G1026" s="63">
        <v>640.04</v>
      </c>
      <c r="H1026" s="63">
        <f t="shared" si="34"/>
        <v>1280.08</v>
      </c>
      <c r="I1026" s="24"/>
    </row>
    <row r="1027" spans="1:9" customFormat="1" ht="38.25">
      <c r="A1027" s="25">
        <v>974</v>
      </c>
      <c r="B1027" s="61" t="s">
        <v>3354</v>
      </c>
      <c r="C1027" s="62" t="s">
        <v>1773</v>
      </c>
      <c r="D1027" s="61" t="s">
        <v>1607</v>
      </c>
      <c r="E1027" s="61" t="s">
        <v>981</v>
      </c>
      <c r="F1027" s="146">
        <v>2</v>
      </c>
      <c r="G1027" s="63">
        <v>1530.47</v>
      </c>
      <c r="H1027" s="63">
        <f t="shared" si="34"/>
        <v>3060.94</v>
      </c>
      <c r="I1027" s="24"/>
    </row>
    <row r="1028" spans="1:9" customFormat="1" ht="38.25">
      <c r="A1028" s="25">
        <v>975</v>
      </c>
      <c r="B1028" s="61" t="s">
        <v>3356</v>
      </c>
      <c r="C1028" s="62" t="s">
        <v>3355</v>
      </c>
      <c r="D1028" s="61" t="s">
        <v>1607</v>
      </c>
      <c r="E1028" s="61" t="s">
        <v>981</v>
      </c>
      <c r="F1028" s="146">
        <v>2</v>
      </c>
      <c r="G1028" s="63">
        <v>1819.09</v>
      </c>
      <c r="H1028" s="63">
        <f t="shared" si="34"/>
        <v>3638.18</v>
      </c>
      <c r="I1028" s="24"/>
    </row>
    <row r="1029" spans="1:9" customFormat="1" ht="38.25">
      <c r="A1029" s="25">
        <v>976</v>
      </c>
      <c r="B1029" s="61" t="s">
        <v>3357</v>
      </c>
      <c r="C1029" s="62" t="s">
        <v>1774</v>
      </c>
      <c r="D1029" s="61" t="s">
        <v>1607</v>
      </c>
      <c r="E1029" s="61" t="s">
        <v>981</v>
      </c>
      <c r="F1029" s="146">
        <v>2</v>
      </c>
      <c r="G1029" s="63">
        <v>2141.09</v>
      </c>
      <c r="H1029" s="63">
        <f t="shared" si="34"/>
        <v>4282.18</v>
      </c>
      <c r="I1029" s="24"/>
    </row>
    <row r="1030" spans="1:9" customFormat="1" ht="38.25">
      <c r="A1030" s="25">
        <v>977</v>
      </c>
      <c r="B1030" s="61" t="s">
        <v>3358</v>
      </c>
      <c r="C1030" s="62" t="s">
        <v>1775</v>
      </c>
      <c r="D1030" s="61" t="s">
        <v>1607</v>
      </c>
      <c r="E1030" s="61" t="s">
        <v>981</v>
      </c>
      <c r="F1030" s="146">
        <v>2</v>
      </c>
      <c r="G1030" s="63">
        <v>2861.71</v>
      </c>
      <c r="H1030" s="63">
        <f t="shared" si="34"/>
        <v>5723.42</v>
      </c>
      <c r="I1030" s="24"/>
    </row>
    <row r="1031" spans="1:9" customFormat="1" ht="38.25">
      <c r="A1031" s="25">
        <v>978</v>
      </c>
      <c r="B1031" s="61" t="s">
        <v>3359</v>
      </c>
      <c r="C1031" s="62" t="s">
        <v>1776</v>
      </c>
      <c r="D1031" s="61" t="s">
        <v>1607</v>
      </c>
      <c r="E1031" s="61" t="s">
        <v>981</v>
      </c>
      <c r="F1031" s="146">
        <v>2</v>
      </c>
      <c r="G1031" s="63">
        <v>2861.71</v>
      </c>
      <c r="H1031" s="63">
        <f t="shared" si="34"/>
        <v>5723.42</v>
      </c>
      <c r="I1031" s="24"/>
    </row>
    <row r="1032" spans="1:9" customFormat="1" ht="38.25">
      <c r="A1032" s="25">
        <v>979</v>
      </c>
      <c r="B1032" s="61" t="s">
        <v>3360</v>
      </c>
      <c r="C1032" s="62" t="s">
        <v>1777</v>
      </c>
      <c r="D1032" s="61" t="s">
        <v>1607</v>
      </c>
      <c r="E1032" s="61" t="s">
        <v>981</v>
      </c>
      <c r="F1032" s="146">
        <v>2</v>
      </c>
      <c r="G1032" s="63">
        <v>2861.71</v>
      </c>
      <c r="H1032" s="63">
        <f t="shared" si="34"/>
        <v>5723.42</v>
      </c>
      <c r="I1032" s="24"/>
    </row>
    <row r="1033" spans="1:9" customFormat="1" ht="38.25">
      <c r="A1033" s="25">
        <v>980</v>
      </c>
      <c r="B1033" s="61" t="s">
        <v>3362</v>
      </c>
      <c r="C1033" s="62" t="s">
        <v>3361</v>
      </c>
      <c r="D1033" s="61" t="s">
        <v>1607</v>
      </c>
      <c r="E1033" s="61" t="s">
        <v>981</v>
      </c>
      <c r="F1033" s="146">
        <v>2</v>
      </c>
      <c r="G1033" s="63">
        <v>6681.78</v>
      </c>
      <c r="H1033" s="63">
        <f t="shared" si="34"/>
        <v>13363.56</v>
      </c>
      <c r="I1033" s="24"/>
    </row>
    <row r="1034" spans="1:9" customFormat="1" ht="38.25">
      <c r="A1034" s="25">
        <v>981</v>
      </c>
      <c r="B1034" s="61" t="s">
        <v>3363</v>
      </c>
      <c r="C1034" s="62" t="s">
        <v>1778</v>
      </c>
      <c r="D1034" s="61" t="s">
        <v>1607</v>
      </c>
      <c r="E1034" s="61" t="s">
        <v>981</v>
      </c>
      <c r="F1034" s="146">
        <v>2</v>
      </c>
      <c r="G1034" s="63">
        <v>6681.78</v>
      </c>
      <c r="H1034" s="63">
        <f t="shared" si="34"/>
        <v>13363.56</v>
      </c>
      <c r="I1034" s="24"/>
    </row>
    <row r="1035" spans="1:9" customFormat="1" ht="51">
      <c r="A1035" s="25">
        <v>982</v>
      </c>
      <c r="B1035" s="61" t="s">
        <v>3364</v>
      </c>
      <c r="C1035" s="62" t="s">
        <v>1779</v>
      </c>
      <c r="D1035" s="61" t="s">
        <v>1607</v>
      </c>
      <c r="E1035" s="61" t="s">
        <v>981</v>
      </c>
      <c r="F1035" s="146">
        <v>2</v>
      </c>
      <c r="G1035" s="63">
        <v>6327.66</v>
      </c>
      <c r="H1035" s="63">
        <f t="shared" si="34"/>
        <v>12655.32</v>
      </c>
      <c r="I1035" s="24"/>
    </row>
    <row r="1036" spans="1:9" customFormat="1" ht="51">
      <c r="A1036" s="25">
        <v>983</v>
      </c>
      <c r="B1036" s="61" t="s">
        <v>3365</v>
      </c>
      <c r="C1036" s="62" t="s">
        <v>1780</v>
      </c>
      <c r="D1036" s="61" t="s">
        <v>1607</v>
      </c>
      <c r="E1036" s="61" t="s">
        <v>981</v>
      </c>
      <c r="F1036" s="146">
        <v>2</v>
      </c>
      <c r="G1036" s="63">
        <v>6327.66</v>
      </c>
      <c r="H1036" s="63">
        <f t="shared" si="34"/>
        <v>12655.32</v>
      </c>
      <c r="I1036" s="24"/>
    </row>
    <row r="1037" spans="1:9" customFormat="1" ht="51">
      <c r="A1037" s="25">
        <v>984</v>
      </c>
      <c r="B1037" s="61" t="s">
        <v>3366</v>
      </c>
      <c r="C1037" s="62" t="s">
        <v>1781</v>
      </c>
      <c r="D1037" s="61" t="s">
        <v>1607</v>
      </c>
      <c r="E1037" s="61" t="s">
        <v>981</v>
      </c>
      <c r="F1037" s="146">
        <v>2</v>
      </c>
      <c r="G1037" s="63">
        <v>7257.31</v>
      </c>
      <c r="H1037" s="63">
        <f t="shared" si="34"/>
        <v>14514.62</v>
      </c>
      <c r="I1037" s="24"/>
    </row>
    <row r="1038" spans="1:9" customFormat="1" ht="51">
      <c r="A1038" s="25">
        <v>985</v>
      </c>
      <c r="B1038" s="61" t="s">
        <v>3368</v>
      </c>
      <c r="C1038" s="62" t="s">
        <v>3367</v>
      </c>
      <c r="D1038" s="61" t="s">
        <v>1607</v>
      </c>
      <c r="E1038" s="61" t="s">
        <v>981</v>
      </c>
      <c r="F1038" s="146">
        <v>2</v>
      </c>
      <c r="G1038" s="63">
        <v>14575.73</v>
      </c>
      <c r="H1038" s="63">
        <f t="shared" si="34"/>
        <v>29151.46</v>
      </c>
      <c r="I1038" s="24"/>
    </row>
    <row r="1039" spans="1:9" customFormat="1" ht="51">
      <c r="A1039" s="25">
        <v>986</v>
      </c>
      <c r="B1039" s="61" t="s">
        <v>3369</v>
      </c>
      <c r="C1039" s="62" t="s">
        <v>1782</v>
      </c>
      <c r="D1039" s="61" t="s">
        <v>1686</v>
      </c>
      <c r="E1039" s="61" t="s">
        <v>981</v>
      </c>
      <c r="F1039" s="146">
        <v>2</v>
      </c>
      <c r="G1039" s="63">
        <v>23504.2</v>
      </c>
      <c r="H1039" s="63">
        <f t="shared" si="34"/>
        <v>47008.4</v>
      </c>
      <c r="I1039" s="24"/>
    </row>
    <row r="1040" spans="1:9" customFormat="1" ht="25.5">
      <c r="A1040" s="25">
        <v>987</v>
      </c>
      <c r="B1040" s="61" t="s">
        <v>3370</v>
      </c>
      <c r="C1040" s="62" t="s">
        <v>1783</v>
      </c>
      <c r="D1040" s="61" t="s">
        <v>1573</v>
      </c>
      <c r="E1040" s="61" t="s">
        <v>981</v>
      </c>
      <c r="F1040" s="146">
        <v>4</v>
      </c>
      <c r="G1040" s="63">
        <v>164.06</v>
      </c>
      <c r="H1040" s="63">
        <f t="shared" si="34"/>
        <v>656.24</v>
      </c>
      <c r="I1040" s="24"/>
    </row>
    <row r="1041" spans="1:9" customFormat="1" ht="25.5">
      <c r="A1041" s="25">
        <v>988</v>
      </c>
      <c r="B1041" s="61" t="s">
        <v>3371</v>
      </c>
      <c r="C1041" s="62" t="s">
        <v>1784</v>
      </c>
      <c r="D1041" s="61" t="s">
        <v>1577</v>
      </c>
      <c r="E1041" s="61" t="s">
        <v>981</v>
      </c>
      <c r="F1041" s="146">
        <v>2</v>
      </c>
      <c r="G1041" s="63">
        <v>198.99</v>
      </c>
      <c r="H1041" s="63">
        <f t="shared" si="34"/>
        <v>397.98</v>
      </c>
      <c r="I1041" s="24"/>
    </row>
    <row r="1042" spans="1:9" customFormat="1" ht="25.5">
      <c r="A1042" s="25">
        <v>989</v>
      </c>
      <c r="B1042" s="61" t="s">
        <v>2927</v>
      </c>
      <c r="C1042" s="62" t="s">
        <v>1785</v>
      </c>
      <c r="D1042" s="61" t="s">
        <v>1577</v>
      </c>
      <c r="E1042" s="61" t="s">
        <v>981</v>
      </c>
      <c r="F1042" s="146">
        <v>10</v>
      </c>
      <c r="G1042" s="63">
        <v>259.56</v>
      </c>
      <c r="H1042" s="63">
        <f t="shared" si="34"/>
        <v>2595.6</v>
      </c>
      <c r="I1042" s="24"/>
    </row>
    <row r="1043" spans="1:9" customFormat="1" ht="25.5">
      <c r="A1043" s="25">
        <v>990</v>
      </c>
      <c r="B1043" s="61" t="s">
        <v>3372</v>
      </c>
      <c r="C1043" s="62" t="s">
        <v>1786</v>
      </c>
      <c r="D1043" s="61" t="s">
        <v>1577</v>
      </c>
      <c r="E1043" s="61" t="s">
        <v>981</v>
      </c>
      <c r="F1043" s="146">
        <v>2</v>
      </c>
      <c r="G1043" s="63">
        <v>363.77</v>
      </c>
      <c r="H1043" s="63">
        <f t="shared" si="34"/>
        <v>727.54</v>
      </c>
      <c r="I1043" s="24"/>
    </row>
    <row r="1044" spans="1:9" customFormat="1" ht="25.5">
      <c r="A1044" s="25">
        <v>991</v>
      </c>
      <c r="B1044" s="61" t="s">
        <v>3373</v>
      </c>
      <c r="C1044" s="62" t="s">
        <v>1787</v>
      </c>
      <c r="D1044" s="61" t="s">
        <v>1577</v>
      </c>
      <c r="E1044" s="61" t="s">
        <v>981</v>
      </c>
      <c r="F1044" s="146">
        <v>6</v>
      </c>
      <c r="G1044" s="63">
        <v>757.22</v>
      </c>
      <c r="H1044" s="63">
        <f t="shared" si="34"/>
        <v>4543.32</v>
      </c>
      <c r="I1044" s="24"/>
    </row>
    <row r="1045" spans="1:9" customFormat="1" ht="25.5">
      <c r="A1045" s="25">
        <v>992</v>
      </c>
      <c r="B1045" s="61" t="s">
        <v>3374</v>
      </c>
      <c r="C1045" s="62" t="s">
        <v>1788</v>
      </c>
      <c r="D1045" s="61" t="s">
        <v>1577</v>
      </c>
      <c r="E1045" s="61" t="s">
        <v>981</v>
      </c>
      <c r="F1045" s="146">
        <v>2</v>
      </c>
      <c r="G1045" s="63">
        <v>34.479999999999997</v>
      </c>
      <c r="H1045" s="63">
        <f t="shared" si="34"/>
        <v>68.959999999999994</v>
      </c>
      <c r="I1045" s="24"/>
    </row>
    <row r="1046" spans="1:9" customFormat="1" ht="25.5">
      <c r="A1046" s="25">
        <v>993</v>
      </c>
      <c r="B1046" s="61" t="s">
        <v>2929</v>
      </c>
      <c r="C1046" s="62" t="s">
        <v>1631</v>
      </c>
      <c r="D1046" s="61" t="s">
        <v>1577</v>
      </c>
      <c r="E1046" s="61" t="s">
        <v>981</v>
      </c>
      <c r="F1046" s="146">
        <v>4</v>
      </c>
      <c r="G1046" s="63">
        <v>84.11</v>
      </c>
      <c r="H1046" s="63">
        <f t="shared" si="34"/>
        <v>336.44</v>
      </c>
      <c r="I1046" s="24"/>
    </row>
    <row r="1047" spans="1:9" customFormat="1" ht="25.5">
      <c r="A1047" s="25">
        <v>994</v>
      </c>
      <c r="B1047" s="61" t="s">
        <v>3375</v>
      </c>
      <c r="C1047" s="62" t="s">
        <v>1789</v>
      </c>
      <c r="D1047" s="61" t="s">
        <v>1577</v>
      </c>
      <c r="E1047" s="61" t="s">
        <v>981</v>
      </c>
      <c r="F1047" s="146">
        <v>4</v>
      </c>
      <c r="G1047" s="63">
        <v>746.89</v>
      </c>
      <c r="H1047" s="63">
        <f t="shared" si="34"/>
        <v>2987.56</v>
      </c>
      <c r="I1047" s="24"/>
    </row>
    <row r="1048" spans="1:9" customFormat="1" ht="38.25">
      <c r="A1048" s="25">
        <v>995</v>
      </c>
      <c r="B1048" s="61" t="s">
        <v>2930</v>
      </c>
      <c r="C1048" s="62" t="s">
        <v>1632</v>
      </c>
      <c r="D1048" s="61" t="s">
        <v>1573</v>
      </c>
      <c r="E1048" s="61" t="s">
        <v>981</v>
      </c>
      <c r="F1048" s="146">
        <v>2</v>
      </c>
      <c r="G1048" s="63">
        <v>516.46</v>
      </c>
      <c r="H1048" s="63">
        <f t="shared" si="34"/>
        <v>1032.92</v>
      </c>
      <c r="I1048" s="24"/>
    </row>
    <row r="1049" spans="1:9" customFormat="1" ht="38.25">
      <c r="A1049" s="25">
        <v>996</v>
      </c>
      <c r="B1049" s="61" t="s">
        <v>3376</v>
      </c>
      <c r="C1049" s="62" t="s">
        <v>1790</v>
      </c>
      <c r="D1049" s="61" t="s">
        <v>1573</v>
      </c>
      <c r="E1049" s="61" t="s">
        <v>981</v>
      </c>
      <c r="F1049" s="146">
        <v>4</v>
      </c>
      <c r="G1049" s="63">
        <v>968.06</v>
      </c>
      <c r="H1049" s="63">
        <f t="shared" si="34"/>
        <v>3872.24</v>
      </c>
      <c r="I1049" s="24"/>
    </row>
    <row r="1050" spans="1:9" customFormat="1" ht="38.25">
      <c r="A1050" s="25">
        <v>997</v>
      </c>
      <c r="B1050" s="61" t="s">
        <v>3377</v>
      </c>
      <c r="C1050" s="62" t="s">
        <v>1791</v>
      </c>
      <c r="D1050" s="61" t="s">
        <v>1577</v>
      </c>
      <c r="E1050" s="61" t="s">
        <v>981</v>
      </c>
      <c r="F1050" s="146">
        <v>1</v>
      </c>
      <c r="G1050" s="63">
        <v>361.77</v>
      </c>
      <c r="H1050" s="63">
        <f t="shared" si="34"/>
        <v>361.77</v>
      </c>
      <c r="I1050" s="24"/>
    </row>
    <row r="1051" spans="1:9" customFormat="1" ht="38.25">
      <c r="A1051" s="25">
        <v>998</v>
      </c>
      <c r="B1051" s="61" t="s">
        <v>3378</v>
      </c>
      <c r="C1051" s="62" t="s">
        <v>3379</v>
      </c>
      <c r="D1051" s="61" t="s">
        <v>1577</v>
      </c>
      <c r="E1051" s="61" t="s">
        <v>981</v>
      </c>
      <c r="F1051" s="146">
        <v>2</v>
      </c>
      <c r="G1051" s="63">
        <v>632</v>
      </c>
      <c r="H1051" s="63">
        <f t="shared" si="34"/>
        <v>1264</v>
      </c>
      <c r="I1051" s="24"/>
    </row>
    <row r="1052" spans="1:9" customFormat="1" ht="38.25">
      <c r="A1052" s="25">
        <v>999</v>
      </c>
      <c r="B1052" s="61" t="s">
        <v>3380</v>
      </c>
      <c r="C1052" s="62" t="s">
        <v>1792</v>
      </c>
      <c r="D1052" s="61" t="s">
        <v>1577</v>
      </c>
      <c r="E1052" s="61" t="s">
        <v>981</v>
      </c>
      <c r="F1052" s="146">
        <v>1</v>
      </c>
      <c r="G1052" s="63">
        <v>1314.72</v>
      </c>
      <c r="H1052" s="63">
        <f t="shared" si="34"/>
        <v>1314.72</v>
      </c>
      <c r="I1052" s="24"/>
    </row>
    <row r="1053" spans="1:9" customFormat="1" ht="38.25">
      <c r="A1053" s="25">
        <v>1000</v>
      </c>
      <c r="B1053" s="61" t="s">
        <v>3381</v>
      </c>
      <c r="C1053" s="62" t="s">
        <v>1793</v>
      </c>
      <c r="D1053" s="61" t="s">
        <v>1577</v>
      </c>
      <c r="E1053" s="61" t="s">
        <v>981</v>
      </c>
      <c r="F1053" s="146">
        <v>1</v>
      </c>
      <c r="G1053" s="63">
        <v>3941.69</v>
      </c>
      <c r="H1053" s="63">
        <f t="shared" si="34"/>
        <v>3941.69</v>
      </c>
      <c r="I1053" s="24"/>
    </row>
    <row r="1054" spans="1:9" customFormat="1" ht="38.25">
      <c r="A1054" s="25">
        <v>1001</v>
      </c>
      <c r="B1054" s="61" t="s">
        <v>3056</v>
      </c>
      <c r="C1054" s="62" t="s">
        <v>1825</v>
      </c>
      <c r="D1054" s="61" t="s">
        <v>968</v>
      </c>
      <c r="E1054" s="61" t="s">
        <v>981</v>
      </c>
      <c r="F1054" s="146">
        <v>3</v>
      </c>
      <c r="G1054" s="63">
        <v>219.95</v>
      </c>
      <c r="H1054" s="63">
        <f t="shared" si="34"/>
        <v>659.84999999999991</v>
      </c>
      <c r="I1054" s="24"/>
    </row>
    <row r="1055" spans="1:9" customFormat="1" ht="25.5">
      <c r="A1055" s="25">
        <v>1002</v>
      </c>
      <c r="B1055" s="61" t="s">
        <v>3058</v>
      </c>
      <c r="C1055" s="62" t="s">
        <v>1827</v>
      </c>
      <c r="D1055" s="61" t="s">
        <v>1828</v>
      </c>
      <c r="E1055" s="61" t="s">
        <v>982</v>
      </c>
      <c r="F1055" s="146">
        <v>58</v>
      </c>
      <c r="G1055" s="63">
        <v>21.71</v>
      </c>
      <c r="H1055" s="63">
        <f t="shared" si="34"/>
        <v>1259.18</v>
      </c>
      <c r="I1055" s="24"/>
    </row>
    <row r="1056" spans="1:9" customFormat="1" ht="38.25">
      <c r="A1056" s="25">
        <v>1003</v>
      </c>
      <c r="B1056" s="61" t="s">
        <v>3382</v>
      </c>
      <c r="C1056" s="62" t="s">
        <v>1794</v>
      </c>
      <c r="D1056" s="61" t="s">
        <v>1828</v>
      </c>
      <c r="E1056" s="61" t="s">
        <v>982</v>
      </c>
      <c r="F1056" s="146">
        <v>22</v>
      </c>
      <c r="G1056" s="63">
        <v>59.66</v>
      </c>
      <c r="H1056" s="63">
        <f t="shared" si="34"/>
        <v>1312.52</v>
      </c>
      <c r="I1056" s="24"/>
    </row>
    <row r="1057" spans="1:9" customFormat="1" ht="51">
      <c r="A1057" s="25">
        <v>1004</v>
      </c>
      <c r="B1057" s="61" t="s">
        <v>3384</v>
      </c>
      <c r="C1057" s="62" t="s">
        <v>3383</v>
      </c>
      <c r="D1057" s="61" t="s">
        <v>984</v>
      </c>
      <c r="E1057" s="61" t="s">
        <v>977</v>
      </c>
      <c r="F1057" s="146">
        <v>2035</v>
      </c>
      <c r="G1057" s="63">
        <v>8.25</v>
      </c>
      <c r="H1057" s="63">
        <f t="shared" si="34"/>
        <v>16788.75</v>
      </c>
      <c r="I1057" s="24"/>
    </row>
    <row r="1058" spans="1:9" customFormat="1" ht="51">
      <c r="A1058" s="25">
        <v>1005</v>
      </c>
      <c r="B1058" s="61" t="s">
        <v>3385</v>
      </c>
      <c r="C1058" s="62" t="s">
        <v>2264</v>
      </c>
      <c r="D1058" s="61" t="s">
        <v>984</v>
      </c>
      <c r="E1058" s="61" t="s">
        <v>977</v>
      </c>
      <c r="F1058" s="146">
        <v>1265</v>
      </c>
      <c r="G1058" s="63">
        <v>9.89</v>
      </c>
      <c r="H1058" s="63">
        <f t="shared" si="34"/>
        <v>12510.85</v>
      </c>
      <c r="I1058" s="24"/>
    </row>
    <row r="1059" spans="1:9" customFormat="1" ht="51">
      <c r="A1059" s="25">
        <v>1006</v>
      </c>
      <c r="B1059" s="61" t="s">
        <v>3386</v>
      </c>
      <c r="C1059" s="62" t="s">
        <v>2235</v>
      </c>
      <c r="D1059" s="61" t="s">
        <v>984</v>
      </c>
      <c r="E1059" s="61" t="s">
        <v>977</v>
      </c>
      <c r="F1059" s="146">
        <v>880</v>
      </c>
      <c r="G1059" s="63">
        <v>11.27</v>
      </c>
      <c r="H1059" s="63">
        <f t="shared" si="34"/>
        <v>9917.6</v>
      </c>
      <c r="I1059" s="24"/>
    </row>
    <row r="1060" spans="1:9" customFormat="1" ht="51">
      <c r="A1060" s="25">
        <v>1007</v>
      </c>
      <c r="B1060" s="61" t="s">
        <v>3387</v>
      </c>
      <c r="C1060" s="62" t="s">
        <v>2265</v>
      </c>
      <c r="D1060" s="61" t="s">
        <v>984</v>
      </c>
      <c r="E1060" s="61" t="s">
        <v>977</v>
      </c>
      <c r="F1060" s="146">
        <v>1455</v>
      </c>
      <c r="G1060" s="63">
        <v>13.24</v>
      </c>
      <c r="H1060" s="63">
        <f t="shared" si="34"/>
        <v>19264.2</v>
      </c>
      <c r="I1060" s="24"/>
    </row>
    <row r="1061" spans="1:9" customFormat="1" ht="51">
      <c r="A1061" s="25">
        <v>1008</v>
      </c>
      <c r="B1061" s="61" t="s">
        <v>3388</v>
      </c>
      <c r="C1061" s="62" t="s">
        <v>2237</v>
      </c>
      <c r="D1061" s="61" t="s">
        <v>984</v>
      </c>
      <c r="E1061" s="61" t="s">
        <v>980</v>
      </c>
      <c r="F1061" s="146">
        <v>625</v>
      </c>
      <c r="G1061" s="63">
        <v>14.05</v>
      </c>
      <c r="H1061" s="63">
        <f t="shared" si="34"/>
        <v>8781.25</v>
      </c>
      <c r="I1061" s="24"/>
    </row>
    <row r="1062" spans="1:9" customFormat="1" ht="51">
      <c r="A1062" s="25">
        <v>1009</v>
      </c>
      <c r="B1062" s="61" t="s">
        <v>3389</v>
      </c>
      <c r="C1062" s="62" t="s">
        <v>2266</v>
      </c>
      <c r="D1062" s="61" t="s">
        <v>984</v>
      </c>
      <c r="E1062" s="61" t="s">
        <v>980</v>
      </c>
      <c r="F1062" s="146">
        <v>1195</v>
      </c>
      <c r="G1062" s="63">
        <v>14.35</v>
      </c>
      <c r="H1062" s="63">
        <f t="shared" si="34"/>
        <v>17148.25</v>
      </c>
      <c r="I1062" s="24"/>
    </row>
    <row r="1063" spans="1:9" customFormat="1" ht="51">
      <c r="A1063" s="25">
        <v>1010</v>
      </c>
      <c r="B1063" s="61" t="s">
        <v>3390</v>
      </c>
      <c r="C1063" s="62" t="s">
        <v>2267</v>
      </c>
      <c r="D1063" s="61" t="s">
        <v>984</v>
      </c>
      <c r="E1063" s="61" t="s">
        <v>977</v>
      </c>
      <c r="F1063" s="146">
        <v>2095</v>
      </c>
      <c r="G1063" s="63">
        <v>28.14</v>
      </c>
      <c r="H1063" s="63">
        <f t="shared" si="34"/>
        <v>58953.3</v>
      </c>
      <c r="I1063" s="24"/>
    </row>
    <row r="1064" spans="1:9" customFormat="1" ht="51">
      <c r="A1064" s="25">
        <v>1011</v>
      </c>
      <c r="B1064" s="61" t="s">
        <v>3391</v>
      </c>
      <c r="C1064" s="62" t="s">
        <v>2268</v>
      </c>
      <c r="D1064" s="61" t="s">
        <v>984</v>
      </c>
      <c r="E1064" s="61" t="s">
        <v>977</v>
      </c>
      <c r="F1064" s="146">
        <v>405</v>
      </c>
      <c r="G1064" s="63">
        <v>30.15</v>
      </c>
      <c r="H1064" s="63">
        <f t="shared" si="34"/>
        <v>12210.75</v>
      </c>
      <c r="I1064" s="24"/>
    </row>
    <row r="1065" spans="1:9" customFormat="1" ht="51">
      <c r="A1065" s="25">
        <v>1012</v>
      </c>
      <c r="B1065" s="61" t="s">
        <v>3392</v>
      </c>
      <c r="C1065" s="62" t="s">
        <v>3393</v>
      </c>
      <c r="D1065" s="61" t="s">
        <v>984</v>
      </c>
      <c r="E1065" s="61" t="s">
        <v>977</v>
      </c>
      <c r="F1065" s="146">
        <v>635</v>
      </c>
      <c r="G1065" s="63">
        <v>39.409999999999997</v>
      </c>
      <c r="H1065" s="63">
        <f t="shared" si="34"/>
        <v>25025.35</v>
      </c>
      <c r="I1065" s="24"/>
    </row>
    <row r="1066" spans="1:9" customFormat="1" ht="51">
      <c r="A1066" s="25">
        <v>1013</v>
      </c>
      <c r="B1066" s="61" t="s">
        <v>3394</v>
      </c>
      <c r="C1066" s="62" t="s">
        <v>2269</v>
      </c>
      <c r="D1066" s="61" t="s">
        <v>984</v>
      </c>
      <c r="E1066" s="61" t="s">
        <v>977</v>
      </c>
      <c r="F1066" s="146">
        <v>110</v>
      </c>
      <c r="G1066" s="63">
        <v>47.07</v>
      </c>
      <c r="H1066" s="63">
        <f t="shared" si="34"/>
        <v>5177.7</v>
      </c>
      <c r="I1066" s="24"/>
    </row>
    <row r="1067" spans="1:9" customFormat="1" ht="51">
      <c r="A1067" s="25">
        <v>1014</v>
      </c>
      <c r="B1067" s="61" t="s">
        <v>3395</v>
      </c>
      <c r="C1067" s="62" t="s">
        <v>2270</v>
      </c>
      <c r="D1067" s="61" t="s">
        <v>984</v>
      </c>
      <c r="E1067" s="61" t="s">
        <v>977</v>
      </c>
      <c r="F1067" s="146">
        <v>70</v>
      </c>
      <c r="G1067" s="63">
        <v>52.92</v>
      </c>
      <c r="H1067" s="63">
        <f t="shared" si="34"/>
        <v>3704.4</v>
      </c>
      <c r="I1067" s="24"/>
    </row>
    <row r="1068" spans="1:9" customFormat="1" ht="38.25">
      <c r="A1068" s="25">
        <v>1015</v>
      </c>
      <c r="B1068" s="61" t="s">
        <v>3396</v>
      </c>
      <c r="C1068" s="62" t="s">
        <v>2271</v>
      </c>
      <c r="D1068" s="61" t="s">
        <v>984</v>
      </c>
      <c r="E1068" s="61" t="s">
        <v>980</v>
      </c>
      <c r="F1068" s="146">
        <v>665</v>
      </c>
      <c r="G1068" s="63">
        <v>41.44</v>
      </c>
      <c r="H1068" s="63">
        <f t="shared" si="34"/>
        <v>27557.599999999999</v>
      </c>
      <c r="I1068" s="24"/>
    </row>
    <row r="1069" spans="1:9" customFormat="1" ht="38.25">
      <c r="A1069" s="25">
        <v>1016</v>
      </c>
      <c r="B1069" s="61" t="s">
        <v>3397</v>
      </c>
      <c r="C1069" s="62" t="s">
        <v>2272</v>
      </c>
      <c r="D1069" s="61" t="s">
        <v>984</v>
      </c>
      <c r="E1069" s="61" t="s">
        <v>985</v>
      </c>
      <c r="F1069" s="146">
        <v>14350</v>
      </c>
      <c r="G1069" s="63">
        <v>60</v>
      </c>
      <c r="H1069" s="63">
        <f t="shared" si="34"/>
        <v>861000</v>
      </c>
      <c r="I1069" s="24"/>
    </row>
    <row r="1070" spans="1:9" customFormat="1" ht="38.25">
      <c r="A1070" s="25">
        <v>1017</v>
      </c>
      <c r="B1070" s="61" t="s">
        <v>3399</v>
      </c>
      <c r="C1070" s="62" t="s">
        <v>3398</v>
      </c>
      <c r="D1070" s="61" t="s">
        <v>984</v>
      </c>
      <c r="E1070" s="61" t="s">
        <v>985</v>
      </c>
      <c r="F1070" s="146">
        <v>870</v>
      </c>
      <c r="G1070" s="63">
        <v>68.180000000000007</v>
      </c>
      <c r="H1070" s="63">
        <f t="shared" si="34"/>
        <v>59316.600000000006</v>
      </c>
      <c r="I1070" s="24"/>
    </row>
    <row r="1071" spans="1:9" customFormat="1" ht="38.25">
      <c r="A1071" s="25">
        <v>1018</v>
      </c>
      <c r="B1071" s="61" t="s">
        <v>2939</v>
      </c>
      <c r="C1071" s="62" t="s">
        <v>2239</v>
      </c>
      <c r="D1071" s="61" t="s">
        <v>983</v>
      </c>
      <c r="E1071" s="61" t="s">
        <v>985</v>
      </c>
      <c r="F1071" s="146">
        <v>1830</v>
      </c>
      <c r="G1071" s="63">
        <v>22</v>
      </c>
      <c r="H1071" s="63">
        <f t="shared" si="34"/>
        <v>40260</v>
      </c>
      <c r="I1071" s="24"/>
    </row>
    <row r="1072" spans="1:9" customFormat="1" ht="38.25">
      <c r="A1072" s="25">
        <v>1019</v>
      </c>
      <c r="B1072" s="61" t="s">
        <v>3400</v>
      </c>
      <c r="C1072" s="62" t="s">
        <v>90</v>
      </c>
      <c r="D1072" s="61" t="s">
        <v>986</v>
      </c>
      <c r="E1072" s="61" t="s">
        <v>981</v>
      </c>
      <c r="F1072" s="146">
        <v>1</v>
      </c>
      <c r="G1072" s="63">
        <v>100000</v>
      </c>
      <c r="H1072" s="63">
        <f t="shared" si="34"/>
        <v>100000</v>
      </c>
      <c r="I1072" s="24"/>
    </row>
    <row r="1073" spans="1:9" customFormat="1">
      <c r="A1073" s="25"/>
      <c r="B1073" s="20"/>
      <c r="C1073" s="90" t="s">
        <v>2033</v>
      </c>
      <c r="D1073" s="61"/>
      <c r="E1073" s="61"/>
      <c r="F1073" s="146"/>
      <c r="G1073" s="63"/>
      <c r="H1073" s="89">
        <f>SUM(H758:H1072)</f>
        <v>6036940.4049999937</v>
      </c>
      <c r="I1073" s="36">
        <f>H1073</f>
        <v>6036940.4049999937</v>
      </c>
    </row>
    <row r="1074" spans="1:9" customFormat="1">
      <c r="A1074" s="25"/>
      <c r="B1074" s="20"/>
      <c r="C1074" s="90" t="s">
        <v>2038</v>
      </c>
      <c r="D1074" s="61"/>
      <c r="E1074" s="61"/>
      <c r="F1074" s="146"/>
      <c r="G1074" s="63"/>
      <c r="H1074" s="63"/>
      <c r="I1074" s="24"/>
    </row>
    <row r="1075" spans="1:9" ht="51">
      <c r="A1075" s="25">
        <v>1020</v>
      </c>
      <c r="B1075" s="20" t="s">
        <v>2846</v>
      </c>
      <c r="C1075" s="21" t="s">
        <v>257</v>
      </c>
      <c r="D1075" s="20" t="s">
        <v>975</v>
      </c>
      <c r="E1075" s="20" t="s">
        <v>976</v>
      </c>
      <c r="F1075" s="141">
        <v>200</v>
      </c>
      <c r="G1075" s="22">
        <v>1.5</v>
      </c>
      <c r="H1075" s="23">
        <f t="shared" ref="H1075:H1138" si="35">G1075*F1075</f>
        <v>300</v>
      </c>
      <c r="I1075" s="24" t="s">
        <v>974</v>
      </c>
    </row>
    <row r="1076" spans="1:9" ht="38.25">
      <c r="A1076" s="25">
        <v>1021</v>
      </c>
      <c r="B1076" s="20" t="s">
        <v>2849</v>
      </c>
      <c r="C1076" s="21" t="s">
        <v>258</v>
      </c>
      <c r="D1076" s="20" t="s">
        <v>975</v>
      </c>
      <c r="E1076" s="20" t="s">
        <v>976</v>
      </c>
      <c r="F1076" s="141">
        <v>200</v>
      </c>
      <c r="G1076" s="22">
        <v>0.3</v>
      </c>
      <c r="H1076" s="23">
        <f t="shared" si="35"/>
        <v>60</v>
      </c>
      <c r="I1076" s="24" t="s">
        <v>974</v>
      </c>
    </row>
    <row r="1077" spans="1:9">
      <c r="A1077" s="25">
        <v>1022</v>
      </c>
      <c r="B1077" s="20" t="s">
        <v>3401</v>
      </c>
      <c r="C1077" s="21" t="s">
        <v>91</v>
      </c>
      <c r="D1077" s="20" t="s">
        <v>986</v>
      </c>
      <c r="E1077" s="20" t="s">
        <v>982</v>
      </c>
      <c r="F1077" s="141">
        <v>67</v>
      </c>
      <c r="G1077" s="22">
        <v>245.41</v>
      </c>
      <c r="H1077" s="23">
        <f t="shared" si="35"/>
        <v>16442.47</v>
      </c>
      <c r="I1077" s="24" t="s">
        <v>974</v>
      </c>
    </row>
    <row r="1078" spans="1:9" ht="25.5">
      <c r="A1078" s="25">
        <v>1023</v>
      </c>
      <c r="B1078" s="20" t="s">
        <v>3402</v>
      </c>
      <c r="C1078" s="21" t="s">
        <v>92</v>
      </c>
      <c r="D1078" s="20" t="s">
        <v>989</v>
      </c>
      <c r="E1078" s="20" t="s">
        <v>977</v>
      </c>
      <c r="F1078" s="141">
        <v>160</v>
      </c>
      <c r="G1078" s="22">
        <v>50.6</v>
      </c>
      <c r="H1078" s="23">
        <f t="shared" si="35"/>
        <v>8096</v>
      </c>
      <c r="I1078" s="24" t="s">
        <v>974</v>
      </c>
    </row>
    <row r="1079" spans="1:9" ht="25.5">
      <c r="A1079" s="25">
        <v>1024</v>
      </c>
      <c r="B1079" s="20" t="s">
        <v>3403</v>
      </c>
      <c r="C1079" s="21" t="s">
        <v>93</v>
      </c>
      <c r="D1079" s="20" t="s">
        <v>989</v>
      </c>
      <c r="E1079" s="20" t="s">
        <v>977</v>
      </c>
      <c r="F1079" s="141">
        <v>105</v>
      </c>
      <c r="G1079" s="22">
        <v>72.47</v>
      </c>
      <c r="H1079" s="23">
        <f t="shared" si="35"/>
        <v>7609.3499999999995</v>
      </c>
      <c r="I1079" s="24" t="s">
        <v>974</v>
      </c>
    </row>
    <row r="1080" spans="1:9" ht="25.5">
      <c r="A1080" s="25">
        <v>1025</v>
      </c>
      <c r="B1080" s="20" t="s">
        <v>3404</v>
      </c>
      <c r="C1080" s="21" t="s">
        <v>94</v>
      </c>
      <c r="D1080" s="20" t="s">
        <v>989</v>
      </c>
      <c r="E1080" s="20" t="s">
        <v>977</v>
      </c>
      <c r="F1080" s="141">
        <v>55</v>
      </c>
      <c r="G1080" s="22">
        <v>94.34</v>
      </c>
      <c r="H1080" s="23">
        <f t="shared" si="35"/>
        <v>5188.7</v>
      </c>
      <c r="I1080" s="24" t="s">
        <v>974</v>
      </c>
    </row>
    <row r="1081" spans="1:9" ht="25.5">
      <c r="A1081" s="25">
        <v>1026</v>
      </c>
      <c r="B1081" s="20" t="s">
        <v>3405</v>
      </c>
      <c r="C1081" s="21" t="s">
        <v>3406</v>
      </c>
      <c r="D1081" s="20" t="s">
        <v>989</v>
      </c>
      <c r="E1081" s="20" t="s">
        <v>977</v>
      </c>
      <c r="F1081" s="141">
        <v>10</v>
      </c>
      <c r="G1081" s="22">
        <v>102.53</v>
      </c>
      <c r="H1081" s="23">
        <f t="shared" si="35"/>
        <v>1025.3</v>
      </c>
      <c r="I1081" s="24" t="s">
        <v>974</v>
      </c>
    </row>
    <row r="1082" spans="1:9" ht="38.25">
      <c r="A1082" s="25">
        <v>1027</v>
      </c>
      <c r="B1082" s="20" t="s">
        <v>3407</v>
      </c>
      <c r="C1082" s="21" t="s">
        <v>95</v>
      </c>
      <c r="D1082" s="20" t="s">
        <v>989</v>
      </c>
      <c r="E1082" s="20" t="s">
        <v>977</v>
      </c>
      <c r="F1082" s="141">
        <v>80</v>
      </c>
      <c r="G1082" s="22">
        <v>99.83</v>
      </c>
      <c r="H1082" s="23">
        <f t="shared" si="35"/>
        <v>7986.4</v>
      </c>
      <c r="I1082" s="24" t="s">
        <v>974</v>
      </c>
    </row>
    <row r="1083" spans="1:9" ht="25.5">
      <c r="A1083" s="25">
        <v>1028</v>
      </c>
      <c r="B1083" s="20" t="s">
        <v>3408</v>
      </c>
      <c r="C1083" s="21" t="s">
        <v>96</v>
      </c>
      <c r="D1083" s="20" t="s">
        <v>972</v>
      </c>
      <c r="E1083" s="20" t="s">
        <v>981</v>
      </c>
      <c r="F1083" s="141">
        <v>25</v>
      </c>
      <c r="G1083" s="22">
        <v>56.66</v>
      </c>
      <c r="H1083" s="23">
        <f t="shared" si="35"/>
        <v>1416.5</v>
      </c>
      <c r="I1083" s="24" t="s">
        <v>974</v>
      </c>
    </row>
    <row r="1084" spans="1:9" ht="38.25">
      <c r="A1084" s="25">
        <v>1029</v>
      </c>
      <c r="B1084" s="20" t="s">
        <v>3409</v>
      </c>
      <c r="C1084" s="21" t="s">
        <v>97</v>
      </c>
      <c r="D1084" s="20" t="s">
        <v>972</v>
      </c>
      <c r="E1084" s="20" t="s">
        <v>981</v>
      </c>
      <c r="F1084" s="141">
        <v>109</v>
      </c>
      <c r="G1084" s="22">
        <v>162.81</v>
      </c>
      <c r="H1084" s="23">
        <f t="shared" si="35"/>
        <v>17746.29</v>
      </c>
      <c r="I1084" s="24" t="s">
        <v>974</v>
      </c>
    </row>
    <row r="1085" spans="1:9" ht="51">
      <c r="A1085" s="25">
        <v>1030</v>
      </c>
      <c r="B1085" s="20" t="s">
        <v>3410</v>
      </c>
      <c r="C1085" s="21" t="s">
        <v>98</v>
      </c>
      <c r="D1085" s="20" t="s">
        <v>983</v>
      </c>
      <c r="E1085" s="20" t="s">
        <v>977</v>
      </c>
      <c r="F1085" s="141">
        <v>985</v>
      </c>
      <c r="G1085" s="22">
        <v>19.25</v>
      </c>
      <c r="H1085" s="23">
        <f t="shared" si="35"/>
        <v>18961.25</v>
      </c>
      <c r="I1085" s="24" t="s">
        <v>974</v>
      </c>
    </row>
    <row r="1086" spans="1:9" ht="51">
      <c r="A1086" s="25">
        <v>1031</v>
      </c>
      <c r="B1086" s="20" t="s">
        <v>3411</v>
      </c>
      <c r="C1086" s="21" t="s">
        <v>99</v>
      </c>
      <c r="D1086" s="20" t="s">
        <v>983</v>
      </c>
      <c r="E1086" s="20" t="s">
        <v>977</v>
      </c>
      <c r="F1086" s="141">
        <v>820</v>
      </c>
      <c r="G1086" s="22">
        <v>22.67</v>
      </c>
      <c r="H1086" s="23">
        <f t="shared" si="35"/>
        <v>18589.400000000001</v>
      </c>
      <c r="I1086" s="24" t="s">
        <v>974</v>
      </c>
    </row>
    <row r="1087" spans="1:9" ht="51">
      <c r="A1087" s="25">
        <v>1032</v>
      </c>
      <c r="B1087" s="20" t="s">
        <v>3413</v>
      </c>
      <c r="C1087" s="21" t="s">
        <v>3412</v>
      </c>
      <c r="D1087" s="20" t="s">
        <v>983</v>
      </c>
      <c r="E1087" s="20" t="s">
        <v>977</v>
      </c>
      <c r="F1087" s="141">
        <v>1945</v>
      </c>
      <c r="G1087" s="22">
        <v>25.68</v>
      </c>
      <c r="H1087" s="23">
        <f t="shared" si="35"/>
        <v>49947.6</v>
      </c>
      <c r="I1087" s="24" t="s">
        <v>974</v>
      </c>
    </row>
    <row r="1088" spans="1:9" ht="51">
      <c r="A1088" s="25">
        <v>1033</v>
      </c>
      <c r="B1088" s="20" t="s">
        <v>3414</v>
      </c>
      <c r="C1088" s="21" t="s">
        <v>100</v>
      </c>
      <c r="D1088" s="20" t="s">
        <v>983</v>
      </c>
      <c r="E1088" s="20" t="s">
        <v>977</v>
      </c>
      <c r="F1088" s="141">
        <v>640</v>
      </c>
      <c r="G1088" s="22">
        <v>32.18</v>
      </c>
      <c r="H1088" s="23">
        <f t="shared" si="35"/>
        <v>20595.2</v>
      </c>
      <c r="I1088" s="24" t="s">
        <v>974</v>
      </c>
    </row>
    <row r="1089" spans="1:9" ht="51">
      <c r="A1089" s="25">
        <v>1034</v>
      </c>
      <c r="B1089" s="20" t="s">
        <v>3415</v>
      </c>
      <c r="C1089" s="21" t="s">
        <v>643</v>
      </c>
      <c r="D1089" s="20" t="s">
        <v>983</v>
      </c>
      <c r="E1089" s="20" t="s">
        <v>977</v>
      </c>
      <c r="F1089" s="141">
        <v>705</v>
      </c>
      <c r="G1089" s="22">
        <v>39.92</v>
      </c>
      <c r="H1089" s="23">
        <f t="shared" si="35"/>
        <v>28143.600000000002</v>
      </c>
      <c r="I1089" s="24" t="s">
        <v>974</v>
      </c>
    </row>
    <row r="1090" spans="1:9" ht="51">
      <c r="A1090" s="25">
        <v>1035</v>
      </c>
      <c r="B1090" s="20" t="s">
        <v>3416</v>
      </c>
      <c r="C1090" s="21" t="s">
        <v>644</v>
      </c>
      <c r="D1090" s="20" t="s">
        <v>983</v>
      </c>
      <c r="E1090" s="20" t="s">
        <v>977</v>
      </c>
      <c r="F1090" s="141">
        <v>195</v>
      </c>
      <c r="G1090" s="22">
        <v>48.07</v>
      </c>
      <c r="H1090" s="84">
        <f t="shared" si="35"/>
        <v>9373.65</v>
      </c>
      <c r="I1090" s="24" t="s">
        <v>974</v>
      </c>
    </row>
    <row r="1091" spans="1:9" ht="51">
      <c r="A1091" s="25">
        <v>1036</v>
      </c>
      <c r="B1091" s="20" t="s">
        <v>3417</v>
      </c>
      <c r="C1091" s="21" t="s">
        <v>645</v>
      </c>
      <c r="D1091" s="20" t="s">
        <v>983</v>
      </c>
      <c r="E1091" s="20" t="s">
        <v>977</v>
      </c>
      <c r="F1091" s="141">
        <v>440</v>
      </c>
      <c r="G1091" s="22">
        <v>54.5</v>
      </c>
      <c r="H1091" s="23">
        <f t="shared" si="35"/>
        <v>23980</v>
      </c>
      <c r="I1091" s="24" t="s">
        <v>974</v>
      </c>
    </row>
    <row r="1092" spans="1:9" ht="25.5">
      <c r="A1092" s="25">
        <v>1037</v>
      </c>
      <c r="B1092" s="20" t="s">
        <v>3418</v>
      </c>
      <c r="C1092" s="21" t="s">
        <v>646</v>
      </c>
      <c r="D1092" s="20" t="s">
        <v>983</v>
      </c>
      <c r="E1092" s="20" t="s">
        <v>977</v>
      </c>
      <c r="F1092" s="141">
        <v>330</v>
      </c>
      <c r="G1092" s="22">
        <v>11.06</v>
      </c>
      <c r="H1092" s="23">
        <f t="shared" si="35"/>
        <v>3649.8</v>
      </c>
      <c r="I1092" s="24" t="s">
        <v>974</v>
      </c>
    </row>
    <row r="1093" spans="1:9" ht="25.5">
      <c r="A1093" s="25">
        <v>1038</v>
      </c>
      <c r="B1093" s="20" t="s">
        <v>3419</v>
      </c>
      <c r="C1093" s="21" t="s">
        <v>647</v>
      </c>
      <c r="D1093" s="20" t="s">
        <v>983</v>
      </c>
      <c r="E1093" s="20" t="s">
        <v>977</v>
      </c>
      <c r="F1093" s="141">
        <v>330</v>
      </c>
      <c r="G1093" s="22">
        <v>14.06</v>
      </c>
      <c r="H1093" s="23">
        <f t="shared" si="35"/>
        <v>4639.8</v>
      </c>
      <c r="I1093" s="24" t="s">
        <v>974</v>
      </c>
    </row>
    <row r="1094" spans="1:9" ht="25.5">
      <c r="A1094" s="25">
        <v>1039</v>
      </c>
      <c r="B1094" s="20" t="s">
        <v>3420</v>
      </c>
      <c r="C1094" s="21" t="s">
        <v>648</v>
      </c>
      <c r="D1094" s="20" t="s">
        <v>983</v>
      </c>
      <c r="E1094" s="20" t="s">
        <v>977</v>
      </c>
      <c r="F1094" s="141">
        <v>150</v>
      </c>
      <c r="G1094" s="22">
        <v>17.059999999999999</v>
      </c>
      <c r="H1094" s="23">
        <f t="shared" si="35"/>
        <v>2559</v>
      </c>
      <c r="I1094" s="24" t="s">
        <v>974</v>
      </c>
    </row>
    <row r="1095" spans="1:9" ht="25.5">
      <c r="A1095" s="25">
        <v>1040</v>
      </c>
      <c r="B1095" s="20" t="s">
        <v>3421</v>
      </c>
      <c r="C1095" s="21" t="s">
        <v>649</v>
      </c>
      <c r="D1095" s="20" t="s">
        <v>983</v>
      </c>
      <c r="E1095" s="20" t="s">
        <v>977</v>
      </c>
      <c r="F1095" s="141">
        <v>50</v>
      </c>
      <c r="G1095" s="22">
        <v>24.06</v>
      </c>
      <c r="H1095" s="23">
        <f t="shared" si="35"/>
        <v>1203</v>
      </c>
      <c r="I1095" s="24" t="s">
        <v>974</v>
      </c>
    </row>
    <row r="1096" spans="1:9" ht="25.5">
      <c r="A1096" s="25">
        <v>1041</v>
      </c>
      <c r="B1096" s="20" t="s">
        <v>3422</v>
      </c>
      <c r="C1096" s="21" t="s">
        <v>650</v>
      </c>
      <c r="D1096" s="20" t="s">
        <v>983</v>
      </c>
      <c r="E1096" s="20" t="s">
        <v>977</v>
      </c>
      <c r="F1096" s="141">
        <v>30</v>
      </c>
      <c r="G1096" s="22">
        <v>32.299999999999997</v>
      </c>
      <c r="H1096" s="23">
        <f t="shared" si="35"/>
        <v>968.99999999999989</v>
      </c>
      <c r="I1096" s="24" t="s">
        <v>974</v>
      </c>
    </row>
    <row r="1097" spans="1:9" ht="51">
      <c r="A1097" s="25">
        <v>1042</v>
      </c>
      <c r="B1097" s="20" t="s">
        <v>3423</v>
      </c>
      <c r="C1097" s="21" t="s">
        <v>3424</v>
      </c>
      <c r="D1097" s="20" t="s">
        <v>983</v>
      </c>
      <c r="E1097" s="20" t="s">
        <v>977</v>
      </c>
      <c r="F1097" s="141">
        <v>45</v>
      </c>
      <c r="G1097" s="22">
        <v>67.22</v>
      </c>
      <c r="H1097" s="23">
        <f t="shared" si="35"/>
        <v>3024.9</v>
      </c>
      <c r="I1097" s="24" t="s">
        <v>974</v>
      </c>
    </row>
    <row r="1098" spans="1:9" ht="51">
      <c r="A1098" s="25">
        <v>1043</v>
      </c>
      <c r="B1098" s="20" t="s">
        <v>3425</v>
      </c>
      <c r="C1098" s="21" t="s">
        <v>651</v>
      </c>
      <c r="D1098" s="20" t="s">
        <v>983</v>
      </c>
      <c r="E1098" s="20" t="s">
        <v>977</v>
      </c>
      <c r="F1098" s="141">
        <v>225</v>
      </c>
      <c r="G1098" s="22">
        <v>77.900000000000006</v>
      </c>
      <c r="H1098" s="23">
        <f t="shared" si="35"/>
        <v>17527.5</v>
      </c>
      <c r="I1098" s="24" t="s">
        <v>974</v>
      </c>
    </row>
    <row r="1099" spans="1:9" ht="25.5">
      <c r="A1099" s="25">
        <v>1044</v>
      </c>
      <c r="B1099" s="20" t="s">
        <v>3426</v>
      </c>
      <c r="C1099" s="21" t="s">
        <v>652</v>
      </c>
      <c r="D1099" s="20" t="s">
        <v>983</v>
      </c>
      <c r="E1099" s="20" t="s">
        <v>977</v>
      </c>
      <c r="F1099" s="141">
        <v>10</v>
      </c>
      <c r="G1099" s="22">
        <v>47.25</v>
      </c>
      <c r="H1099" s="23">
        <f t="shared" si="35"/>
        <v>472.5</v>
      </c>
      <c r="I1099" s="24" t="s">
        <v>974</v>
      </c>
    </row>
    <row r="1100" spans="1:9" ht="25.5">
      <c r="A1100" s="25">
        <v>1045</v>
      </c>
      <c r="B1100" s="20" t="s">
        <v>3427</v>
      </c>
      <c r="C1100" s="21" t="s">
        <v>653</v>
      </c>
      <c r="D1100" s="20" t="s">
        <v>973</v>
      </c>
      <c r="E1100" s="20" t="s">
        <v>980</v>
      </c>
      <c r="F1100" s="141">
        <v>3840</v>
      </c>
      <c r="G1100" s="22">
        <v>7.46</v>
      </c>
      <c r="H1100" s="23">
        <f t="shared" si="35"/>
        <v>28646.400000000001</v>
      </c>
      <c r="I1100" s="24" t="s">
        <v>974</v>
      </c>
    </row>
    <row r="1101" spans="1:9" ht="25.5">
      <c r="A1101" s="25">
        <v>1046</v>
      </c>
      <c r="B1101" s="20" t="s">
        <v>3428</v>
      </c>
      <c r="C1101" s="21" t="s">
        <v>654</v>
      </c>
      <c r="D1101" s="20" t="s">
        <v>973</v>
      </c>
      <c r="E1101" s="20" t="s">
        <v>980</v>
      </c>
      <c r="F1101" s="141">
        <v>1105</v>
      </c>
      <c r="G1101" s="22">
        <v>9.18</v>
      </c>
      <c r="H1101" s="23">
        <f t="shared" si="35"/>
        <v>10143.9</v>
      </c>
      <c r="I1101" s="24" t="s">
        <v>974</v>
      </c>
    </row>
    <row r="1102" spans="1:9" ht="25.5">
      <c r="A1102" s="25">
        <v>1047</v>
      </c>
      <c r="B1102" s="20" t="s">
        <v>3429</v>
      </c>
      <c r="C1102" s="21" t="s">
        <v>655</v>
      </c>
      <c r="D1102" s="20" t="s">
        <v>973</v>
      </c>
      <c r="E1102" s="20" t="s">
        <v>980</v>
      </c>
      <c r="F1102" s="141">
        <v>975</v>
      </c>
      <c r="G1102" s="22">
        <v>10.95</v>
      </c>
      <c r="H1102" s="23">
        <f t="shared" si="35"/>
        <v>10676.25</v>
      </c>
      <c r="I1102" s="24" t="s">
        <v>974</v>
      </c>
    </row>
    <row r="1103" spans="1:9" ht="25.5">
      <c r="A1103" s="25">
        <v>1048</v>
      </c>
      <c r="B1103" s="20" t="s">
        <v>3431</v>
      </c>
      <c r="C1103" s="21" t="s">
        <v>3430</v>
      </c>
      <c r="D1103" s="20" t="s">
        <v>973</v>
      </c>
      <c r="E1103" s="20" t="s">
        <v>980</v>
      </c>
      <c r="F1103" s="141">
        <v>575</v>
      </c>
      <c r="G1103" s="22">
        <v>13.25</v>
      </c>
      <c r="H1103" s="23">
        <f t="shared" si="35"/>
        <v>7618.75</v>
      </c>
      <c r="I1103" s="24" t="s">
        <v>974</v>
      </c>
    </row>
    <row r="1104" spans="1:9" ht="25.5">
      <c r="A1104" s="25">
        <v>1049</v>
      </c>
      <c r="B1104" s="20" t="s">
        <v>3432</v>
      </c>
      <c r="C1104" s="21" t="s">
        <v>656</v>
      </c>
      <c r="D1104" s="20" t="s">
        <v>973</v>
      </c>
      <c r="E1104" s="20" t="s">
        <v>980</v>
      </c>
      <c r="F1104" s="141">
        <v>4515</v>
      </c>
      <c r="G1104" s="22">
        <v>16.329999999999998</v>
      </c>
      <c r="H1104" s="23">
        <f t="shared" si="35"/>
        <v>73729.95</v>
      </c>
      <c r="I1104" s="24" t="s">
        <v>974</v>
      </c>
    </row>
    <row r="1105" spans="1:9" ht="25.5">
      <c r="A1105" s="25">
        <v>1050</v>
      </c>
      <c r="B1105" s="20" t="s">
        <v>3433</v>
      </c>
      <c r="C1105" s="21" t="s">
        <v>657</v>
      </c>
      <c r="D1105" s="20" t="s">
        <v>973</v>
      </c>
      <c r="E1105" s="20" t="s">
        <v>980</v>
      </c>
      <c r="F1105" s="141">
        <v>90</v>
      </c>
      <c r="G1105" s="22">
        <v>19.77</v>
      </c>
      <c r="H1105" s="23">
        <f t="shared" si="35"/>
        <v>1779.3</v>
      </c>
      <c r="I1105" s="24" t="s">
        <v>974</v>
      </c>
    </row>
    <row r="1106" spans="1:9" ht="38.25">
      <c r="A1106" s="25">
        <v>1051</v>
      </c>
      <c r="B1106" s="20" t="s">
        <v>3434</v>
      </c>
      <c r="C1106" s="21" t="s">
        <v>658</v>
      </c>
      <c r="D1106" s="20" t="s">
        <v>973</v>
      </c>
      <c r="E1106" s="20" t="s">
        <v>980</v>
      </c>
      <c r="F1106" s="141">
        <v>115</v>
      </c>
      <c r="G1106" s="22">
        <v>23.12</v>
      </c>
      <c r="H1106" s="23">
        <f t="shared" si="35"/>
        <v>2658.8</v>
      </c>
      <c r="I1106" s="24" t="s">
        <v>974</v>
      </c>
    </row>
    <row r="1107" spans="1:9" ht="38.25">
      <c r="A1107" s="25">
        <v>1052</v>
      </c>
      <c r="B1107" s="20" t="s">
        <v>3435</v>
      </c>
      <c r="C1107" s="21" t="s">
        <v>659</v>
      </c>
      <c r="D1107" s="20" t="s">
        <v>973</v>
      </c>
      <c r="E1107" s="20" t="s">
        <v>980</v>
      </c>
      <c r="F1107" s="141">
        <v>115</v>
      </c>
      <c r="G1107" s="22">
        <v>27.27</v>
      </c>
      <c r="H1107" s="23">
        <f t="shared" si="35"/>
        <v>3136.0499999999997</v>
      </c>
      <c r="I1107" s="24" t="s">
        <v>974</v>
      </c>
    </row>
    <row r="1108" spans="1:9" ht="38.25">
      <c r="A1108" s="25">
        <v>1053</v>
      </c>
      <c r="B1108" s="20" t="s">
        <v>3436</v>
      </c>
      <c r="C1108" s="21" t="s">
        <v>660</v>
      </c>
      <c r="D1108" s="20" t="s">
        <v>973</v>
      </c>
      <c r="E1108" s="20" t="s">
        <v>980</v>
      </c>
      <c r="F1108" s="141">
        <v>730</v>
      </c>
      <c r="G1108" s="22">
        <v>31.76</v>
      </c>
      <c r="H1108" s="23">
        <f t="shared" si="35"/>
        <v>23184.800000000003</v>
      </c>
      <c r="I1108" s="24" t="s">
        <v>974</v>
      </c>
    </row>
    <row r="1109" spans="1:9" ht="25.5">
      <c r="A1109" s="25">
        <v>1054</v>
      </c>
      <c r="B1109" s="20" t="s">
        <v>3438</v>
      </c>
      <c r="C1109" s="21" t="s">
        <v>3437</v>
      </c>
      <c r="D1109" s="20" t="s">
        <v>973</v>
      </c>
      <c r="E1109" s="20" t="s">
        <v>980</v>
      </c>
      <c r="F1109" s="141">
        <v>725</v>
      </c>
      <c r="G1109" s="22">
        <v>7.17</v>
      </c>
      <c r="H1109" s="23">
        <f t="shared" si="35"/>
        <v>5198.25</v>
      </c>
      <c r="I1109" s="24" t="s">
        <v>974</v>
      </c>
    </row>
    <row r="1110" spans="1:9" ht="25.5">
      <c r="A1110" s="25">
        <v>1055</v>
      </c>
      <c r="B1110" s="20" t="s">
        <v>3439</v>
      </c>
      <c r="C1110" s="21" t="s">
        <v>661</v>
      </c>
      <c r="D1110" s="20" t="s">
        <v>973</v>
      </c>
      <c r="E1110" s="20" t="s">
        <v>980</v>
      </c>
      <c r="F1110" s="141">
        <v>3935</v>
      </c>
      <c r="G1110" s="22">
        <v>8.52</v>
      </c>
      <c r="H1110" s="23">
        <f t="shared" si="35"/>
        <v>33526.199999999997</v>
      </c>
      <c r="I1110" s="24" t="s">
        <v>974</v>
      </c>
    </row>
    <row r="1111" spans="1:9" ht="25.5">
      <c r="A1111" s="25">
        <v>1056</v>
      </c>
      <c r="B1111" s="20" t="s">
        <v>3440</v>
      </c>
      <c r="C1111" s="21" t="s">
        <v>662</v>
      </c>
      <c r="D1111" s="20" t="s">
        <v>973</v>
      </c>
      <c r="E1111" s="20" t="s">
        <v>980</v>
      </c>
      <c r="F1111" s="141">
        <v>600</v>
      </c>
      <c r="G1111" s="22">
        <v>10.73</v>
      </c>
      <c r="H1111" s="23">
        <f t="shared" si="35"/>
        <v>6438</v>
      </c>
      <c r="I1111" s="24" t="s">
        <v>974</v>
      </c>
    </row>
    <row r="1112" spans="1:9" ht="25.5">
      <c r="A1112" s="25">
        <v>1057</v>
      </c>
      <c r="B1112" s="20" t="s">
        <v>3441</v>
      </c>
      <c r="C1112" s="21" t="s">
        <v>663</v>
      </c>
      <c r="D1112" s="20" t="s">
        <v>973</v>
      </c>
      <c r="E1112" s="20" t="s">
        <v>980</v>
      </c>
      <c r="F1112" s="141">
        <v>585</v>
      </c>
      <c r="G1112" s="22">
        <v>13.62</v>
      </c>
      <c r="H1112" s="23">
        <f t="shared" si="35"/>
        <v>7967.7</v>
      </c>
      <c r="I1112" s="24" t="s">
        <v>974</v>
      </c>
    </row>
    <row r="1113" spans="1:9" ht="25.5">
      <c r="A1113" s="25">
        <v>1058</v>
      </c>
      <c r="B1113" s="20" t="s">
        <v>3442</v>
      </c>
      <c r="C1113" s="21" t="s">
        <v>664</v>
      </c>
      <c r="D1113" s="20" t="s">
        <v>973</v>
      </c>
      <c r="E1113" s="20" t="s">
        <v>980</v>
      </c>
      <c r="F1113" s="141">
        <v>80</v>
      </c>
      <c r="G1113" s="22">
        <v>17.510000000000002</v>
      </c>
      <c r="H1113" s="23">
        <f t="shared" si="35"/>
        <v>1400.8000000000002</v>
      </c>
      <c r="I1113" s="24" t="s">
        <v>974</v>
      </c>
    </row>
    <row r="1114" spans="1:9" ht="38.25">
      <c r="A1114" s="25">
        <v>1059</v>
      </c>
      <c r="B1114" s="20" t="s">
        <v>3443</v>
      </c>
      <c r="C1114" s="21" t="s">
        <v>665</v>
      </c>
      <c r="D1114" s="20" t="s">
        <v>973</v>
      </c>
      <c r="E1114" s="20" t="s">
        <v>980</v>
      </c>
      <c r="F1114" s="141">
        <v>1885</v>
      </c>
      <c r="G1114" s="22">
        <v>22.12</v>
      </c>
      <c r="H1114" s="23">
        <f t="shared" si="35"/>
        <v>41696.200000000004</v>
      </c>
      <c r="I1114" s="24" t="s">
        <v>974</v>
      </c>
    </row>
    <row r="1115" spans="1:9" ht="38.25">
      <c r="A1115" s="25">
        <v>1060</v>
      </c>
      <c r="B1115" s="20" t="s">
        <v>3444</v>
      </c>
      <c r="C1115" s="21" t="s">
        <v>3445</v>
      </c>
      <c r="D1115" s="20" t="s">
        <v>973</v>
      </c>
      <c r="E1115" s="20" t="s">
        <v>980</v>
      </c>
      <c r="F1115" s="141">
        <v>4240</v>
      </c>
      <c r="G1115" s="22">
        <v>26.78</v>
      </c>
      <c r="H1115" s="23">
        <f t="shared" si="35"/>
        <v>113547.20000000001</v>
      </c>
      <c r="I1115" s="24" t="s">
        <v>974</v>
      </c>
    </row>
    <row r="1116" spans="1:9" ht="38.25">
      <c r="A1116" s="25">
        <v>1061</v>
      </c>
      <c r="B1116" s="20" t="s">
        <v>3446</v>
      </c>
      <c r="C1116" s="21" t="s">
        <v>666</v>
      </c>
      <c r="D1116" s="20" t="s">
        <v>973</v>
      </c>
      <c r="E1116" s="20" t="s">
        <v>980</v>
      </c>
      <c r="F1116" s="141">
        <v>2270</v>
      </c>
      <c r="G1116" s="22">
        <v>34.119999999999997</v>
      </c>
      <c r="H1116" s="23">
        <f t="shared" si="35"/>
        <v>77452.399999999994</v>
      </c>
      <c r="I1116" s="24" t="s">
        <v>974</v>
      </c>
    </row>
    <row r="1117" spans="1:9" ht="38.25">
      <c r="A1117" s="25">
        <v>1062</v>
      </c>
      <c r="B1117" s="20" t="s">
        <v>3447</v>
      </c>
      <c r="C1117" s="21" t="s">
        <v>667</v>
      </c>
      <c r="D1117" s="20" t="s">
        <v>973</v>
      </c>
      <c r="E1117" s="20" t="s">
        <v>980</v>
      </c>
      <c r="F1117" s="141">
        <v>2115</v>
      </c>
      <c r="G1117" s="22">
        <v>44.05</v>
      </c>
      <c r="H1117" s="23">
        <f t="shared" si="35"/>
        <v>93165.75</v>
      </c>
      <c r="I1117" s="24" t="s">
        <v>974</v>
      </c>
    </row>
    <row r="1118" spans="1:9" ht="38.25">
      <c r="A1118" s="25">
        <v>1063</v>
      </c>
      <c r="B1118" s="20" t="s">
        <v>3448</v>
      </c>
      <c r="C1118" s="21" t="s">
        <v>668</v>
      </c>
      <c r="D1118" s="20" t="s">
        <v>973</v>
      </c>
      <c r="E1118" s="20" t="s">
        <v>980</v>
      </c>
      <c r="F1118" s="141">
        <v>760</v>
      </c>
      <c r="G1118" s="22">
        <v>53.34</v>
      </c>
      <c r="H1118" s="23">
        <f t="shared" si="35"/>
        <v>40538.400000000001</v>
      </c>
      <c r="I1118" s="24" t="s">
        <v>974</v>
      </c>
    </row>
    <row r="1119" spans="1:9" ht="38.25">
      <c r="A1119" s="25">
        <v>1064</v>
      </c>
      <c r="B1119" s="20" t="s">
        <v>3450</v>
      </c>
      <c r="C1119" s="21" t="s">
        <v>3449</v>
      </c>
      <c r="D1119" s="20" t="s">
        <v>973</v>
      </c>
      <c r="E1119" s="20" t="s">
        <v>980</v>
      </c>
      <c r="F1119" s="141">
        <v>2420</v>
      </c>
      <c r="G1119" s="22">
        <v>65.03</v>
      </c>
      <c r="H1119" s="23">
        <f t="shared" si="35"/>
        <v>157372.6</v>
      </c>
      <c r="I1119" s="24" t="s">
        <v>974</v>
      </c>
    </row>
    <row r="1120" spans="1:9" ht="38.25">
      <c r="A1120" s="25">
        <v>1065</v>
      </c>
      <c r="B1120" s="20" t="s">
        <v>3451</v>
      </c>
      <c r="C1120" s="21" t="s">
        <v>669</v>
      </c>
      <c r="D1120" s="20" t="s">
        <v>973</v>
      </c>
      <c r="E1120" s="20" t="s">
        <v>980</v>
      </c>
      <c r="F1120" s="141">
        <v>2455</v>
      </c>
      <c r="G1120" s="22">
        <v>77.39</v>
      </c>
      <c r="H1120" s="23">
        <f t="shared" si="35"/>
        <v>189992.45</v>
      </c>
      <c r="I1120" s="24" t="s">
        <v>974</v>
      </c>
    </row>
    <row r="1121" spans="1:9" ht="38.25">
      <c r="A1121" s="25">
        <v>1066</v>
      </c>
      <c r="B1121" s="20" t="s">
        <v>3452</v>
      </c>
      <c r="C1121" s="21" t="s">
        <v>670</v>
      </c>
      <c r="D1121" s="20" t="s">
        <v>973</v>
      </c>
      <c r="E1121" s="20" t="s">
        <v>980</v>
      </c>
      <c r="F1121" s="141">
        <v>1450</v>
      </c>
      <c r="G1121" s="22">
        <v>93.38</v>
      </c>
      <c r="H1121" s="23">
        <f t="shared" si="35"/>
        <v>135401</v>
      </c>
      <c r="I1121" s="24" t="s">
        <v>974</v>
      </c>
    </row>
    <row r="1122" spans="1:9" ht="25.5">
      <c r="A1122" s="25">
        <v>1067</v>
      </c>
      <c r="B1122" s="20" t="s">
        <v>3453</v>
      </c>
      <c r="C1122" s="21" t="s">
        <v>671</v>
      </c>
      <c r="D1122" s="20" t="s">
        <v>973</v>
      </c>
      <c r="E1122" s="20" t="s">
        <v>980</v>
      </c>
      <c r="F1122" s="141">
        <v>25</v>
      </c>
      <c r="G1122" s="22">
        <v>9.94</v>
      </c>
      <c r="H1122" s="23">
        <f t="shared" si="35"/>
        <v>248.5</v>
      </c>
      <c r="I1122" s="24" t="s">
        <v>974</v>
      </c>
    </row>
    <row r="1123" spans="1:9" ht="38.25">
      <c r="A1123" s="25">
        <v>1068</v>
      </c>
      <c r="B1123" s="20" t="s">
        <v>3454</v>
      </c>
      <c r="C1123" s="21" t="s">
        <v>672</v>
      </c>
      <c r="D1123" s="20" t="s">
        <v>973</v>
      </c>
      <c r="E1123" s="20" t="s">
        <v>980</v>
      </c>
      <c r="F1123" s="141">
        <v>130</v>
      </c>
      <c r="G1123" s="22">
        <v>12.57</v>
      </c>
      <c r="H1123" s="23">
        <f t="shared" si="35"/>
        <v>1634.1000000000001</v>
      </c>
      <c r="I1123" s="24" t="s">
        <v>974</v>
      </c>
    </row>
    <row r="1124" spans="1:9" ht="38.25">
      <c r="A1124" s="25">
        <v>1069</v>
      </c>
      <c r="B1124" s="20" t="s">
        <v>3455</v>
      </c>
      <c r="C1124" s="21" t="s">
        <v>3456</v>
      </c>
      <c r="D1124" s="20" t="s">
        <v>973</v>
      </c>
      <c r="E1124" s="20" t="s">
        <v>980</v>
      </c>
      <c r="F1124" s="141">
        <v>780</v>
      </c>
      <c r="G1124" s="22">
        <v>8</v>
      </c>
      <c r="H1124" s="23">
        <f t="shared" si="35"/>
        <v>6240</v>
      </c>
      <c r="I1124" s="24" t="s">
        <v>974</v>
      </c>
    </row>
    <row r="1125" spans="1:9" ht="25.5">
      <c r="A1125" s="25">
        <v>1070</v>
      </c>
      <c r="B1125" s="20" t="s">
        <v>3457</v>
      </c>
      <c r="C1125" s="21" t="s">
        <v>673</v>
      </c>
      <c r="D1125" s="20" t="s">
        <v>973</v>
      </c>
      <c r="E1125" s="20" t="s">
        <v>980</v>
      </c>
      <c r="F1125" s="141">
        <v>215</v>
      </c>
      <c r="G1125" s="22">
        <v>9.56</v>
      </c>
      <c r="H1125" s="23">
        <f t="shared" si="35"/>
        <v>2055.4</v>
      </c>
      <c r="I1125" s="24" t="s">
        <v>974</v>
      </c>
    </row>
    <row r="1126" spans="1:9" ht="25.5">
      <c r="A1126" s="25">
        <v>1071</v>
      </c>
      <c r="B1126" s="20" t="s">
        <v>3458</v>
      </c>
      <c r="C1126" s="21" t="s">
        <v>674</v>
      </c>
      <c r="D1126" s="20" t="s">
        <v>973</v>
      </c>
      <c r="E1126" s="20" t="s">
        <v>980</v>
      </c>
      <c r="F1126" s="141">
        <v>2280</v>
      </c>
      <c r="G1126" s="22">
        <v>11.39</v>
      </c>
      <c r="H1126" s="23">
        <f t="shared" si="35"/>
        <v>25969.200000000001</v>
      </c>
      <c r="I1126" s="24" t="s">
        <v>974</v>
      </c>
    </row>
    <row r="1127" spans="1:9" ht="38.25">
      <c r="A1127" s="25">
        <v>1072</v>
      </c>
      <c r="B1127" s="20" t="s">
        <v>3459</v>
      </c>
      <c r="C1127" s="21" t="s">
        <v>675</v>
      </c>
      <c r="D1127" s="20" t="s">
        <v>973</v>
      </c>
      <c r="E1127" s="20" t="s">
        <v>980</v>
      </c>
      <c r="F1127" s="141">
        <v>10235</v>
      </c>
      <c r="G1127" s="22">
        <v>13.62</v>
      </c>
      <c r="H1127" s="23">
        <f t="shared" si="35"/>
        <v>139400.69999999998</v>
      </c>
      <c r="I1127" s="24" t="s">
        <v>974</v>
      </c>
    </row>
    <row r="1128" spans="1:9" ht="38.25">
      <c r="A1128" s="25">
        <v>1073</v>
      </c>
      <c r="B1128" s="20" t="s">
        <v>3460</v>
      </c>
      <c r="C1128" s="21" t="s">
        <v>676</v>
      </c>
      <c r="D1128" s="20" t="s">
        <v>973</v>
      </c>
      <c r="E1128" s="20" t="s">
        <v>980</v>
      </c>
      <c r="F1128" s="141">
        <v>3380</v>
      </c>
      <c r="G1128" s="22">
        <v>21.77</v>
      </c>
      <c r="H1128" s="23">
        <f t="shared" si="35"/>
        <v>73582.600000000006</v>
      </c>
      <c r="I1128" s="24" t="s">
        <v>974</v>
      </c>
    </row>
    <row r="1129" spans="1:9" ht="38.25">
      <c r="A1129" s="25">
        <v>1074</v>
      </c>
      <c r="B1129" s="20" t="s">
        <v>3461</v>
      </c>
      <c r="C1129" s="21" t="s">
        <v>677</v>
      </c>
      <c r="D1129" s="20" t="s">
        <v>973</v>
      </c>
      <c r="E1129" s="20" t="s">
        <v>980</v>
      </c>
      <c r="F1129" s="141">
        <v>890</v>
      </c>
      <c r="G1129" s="22">
        <v>31.5</v>
      </c>
      <c r="H1129" s="23">
        <f t="shared" si="35"/>
        <v>28035</v>
      </c>
      <c r="I1129" s="24" t="s">
        <v>974</v>
      </c>
    </row>
    <row r="1130" spans="1:9" ht="25.5">
      <c r="A1130" s="25">
        <v>1075</v>
      </c>
      <c r="B1130" s="20" t="s">
        <v>3463</v>
      </c>
      <c r="C1130" s="21" t="s">
        <v>3462</v>
      </c>
      <c r="D1130" s="20" t="s">
        <v>263</v>
      </c>
      <c r="E1130" s="20" t="s">
        <v>981</v>
      </c>
      <c r="F1130" s="141">
        <v>376</v>
      </c>
      <c r="G1130" s="22">
        <v>4.53</v>
      </c>
      <c r="H1130" s="23">
        <f t="shared" si="35"/>
        <v>1703.2800000000002</v>
      </c>
      <c r="I1130" s="24" t="s">
        <v>974</v>
      </c>
    </row>
    <row r="1131" spans="1:9" ht="38.25">
      <c r="A1131" s="25">
        <v>1076</v>
      </c>
      <c r="B1131" s="20" t="s">
        <v>3464</v>
      </c>
      <c r="C1131" s="21" t="s">
        <v>678</v>
      </c>
      <c r="D1131" s="20" t="s">
        <v>263</v>
      </c>
      <c r="E1131" s="20" t="s">
        <v>981</v>
      </c>
      <c r="F1131" s="141">
        <v>184</v>
      </c>
      <c r="G1131" s="22">
        <v>6.44</v>
      </c>
      <c r="H1131" s="23">
        <f t="shared" si="35"/>
        <v>1184.96</v>
      </c>
      <c r="I1131" s="24" t="s">
        <v>974</v>
      </c>
    </row>
    <row r="1132" spans="1:9" ht="38.25">
      <c r="A1132" s="25">
        <v>1077</v>
      </c>
      <c r="B1132" s="20" t="s">
        <v>3465</v>
      </c>
      <c r="C1132" s="21" t="s">
        <v>679</v>
      </c>
      <c r="D1132" s="20" t="s">
        <v>263</v>
      </c>
      <c r="E1132" s="20" t="s">
        <v>981</v>
      </c>
      <c r="F1132" s="141">
        <v>215</v>
      </c>
      <c r="G1132" s="22">
        <v>16.170000000000002</v>
      </c>
      <c r="H1132" s="23">
        <f t="shared" si="35"/>
        <v>3476.55</v>
      </c>
      <c r="I1132" s="24" t="s">
        <v>974</v>
      </c>
    </row>
    <row r="1133" spans="1:9" ht="38.25">
      <c r="A1133" s="25">
        <v>1078</v>
      </c>
      <c r="B1133" s="20" t="s">
        <v>3466</v>
      </c>
      <c r="C1133" s="21" t="s">
        <v>680</v>
      </c>
      <c r="D1133" s="20" t="s">
        <v>263</v>
      </c>
      <c r="E1133" s="20" t="s">
        <v>981</v>
      </c>
      <c r="F1133" s="141">
        <v>133</v>
      </c>
      <c r="G1133" s="22">
        <v>25.67</v>
      </c>
      <c r="H1133" s="23">
        <f t="shared" si="35"/>
        <v>3414.11</v>
      </c>
      <c r="I1133" s="24" t="s">
        <v>974</v>
      </c>
    </row>
    <row r="1134" spans="1:9" ht="25.5">
      <c r="A1134" s="25">
        <v>1079</v>
      </c>
      <c r="B1134" s="20" t="s">
        <v>3467</v>
      </c>
      <c r="C1134" s="21" t="s">
        <v>681</v>
      </c>
      <c r="D1134" s="20" t="s">
        <v>263</v>
      </c>
      <c r="E1134" s="20" t="s">
        <v>981</v>
      </c>
      <c r="F1134" s="141">
        <v>13</v>
      </c>
      <c r="G1134" s="22">
        <v>57.64</v>
      </c>
      <c r="H1134" s="23">
        <f t="shared" si="35"/>
        <v>749.32</v>
      </c>
      <c r="I1134" s="24" t="s">
        <v>974</v>
      </c>
    </row>
    <row r="1135" spans="1:9" ht="25.5">
      <c r="A1135" s="25">
        <v>1080</v>
      </c>
      <c r="B1135" s="20" t="s">
        <v>3468</v>
      </c>
      <c r="C1135" s="21" t="s">
        <v>682</v>
      </c>
      <c r="D1135" s="20" t="s">
        <v>263</v>
      </c>
      <c r="E1135" s="20" t="s">
        <v>981</v>
      </c>
      <c r="F1135" s="141">
        <v>50</v>
      </c>
      <c r="G1135" s="22">
        <v>16.72</v>
      </c>
      <c r="H1135" s="23">
        <f t="shared" si="35"/>
        <v>836</v>
      </c>
      <c r="I1135" s="24" t="s">
        <v>974</v>
      </c>
    </row>
    <row r="1136" spans="1:9" ht="25.5">
      <c r="A1136" s="25">
        <v>1081</v>
      </c>
      <c r="B1136" s="20" t="s">
        <v>3469</v>
      </c>
      <c r="C1136" s="21" t="s">
        <v>683</v>
      </c>
      <c r="D1136" s="20" t="s">
        <v>263</v>
      </c>
      <c r="E1136" s="20" t="s">
        <v>981</v>
      </c>
      <c r="F1136" s="141">
        <v>2133</v>
      </c>
      <c r="G1136" s="22">
        <v>10.199999999999999</v>
      </c>
      <c r="H1136" s="23">
        <f t="shared" si="35"/>
        <v>21756.6</v>
      </c>
      <c r="I1136" s="24" t="s">
        <v>974</v>
      </c>
    </row>
    <row r="1137" spans="1:9" ht="38.25">
      <c r="A1137" s="25">
        <v>1082</v>
      </c>
      <c r="B1137" s="20" t="s">
        <v>3470</v>
      </c>
      <c r="C1137" s="21" t="s">
        <v>3471</v>
      </c>
      <c r="D1137" s="20" t="s">
        <v>263</v>
      </c>
      <c r="E1137" s="20" t="s">
        <v>981</v>
      </c>
      <c r="F1137" s="141">
        <v>8</v>
      </c>
      <c r="G1137" s="22">
        <v>63.39</v>
      </c>
      <c r="H1137" s="23">
        <f t="shared" si="35"/>
        <v>507.12</v>
      </c>
      <c r="I1137" s="24" t="s">
        <v>974</v>
      </c>
    </row>
    <row r="1138" spans="1:9" ht="25.5">
      <c r="A1138" s="25">
        <v>1083</v>
      </c>
      <c r="B1138" s="20" t="s">
        <v>3472</v>
      </c>
      <c r="C1138" s="21" t="s">
        <v>684</v>
      </c>
      <c r="D1138" s="20" t="s">
        <v>263</v>
      </c>
      <c r="E1138" s="20" t="s">
        <v>981</v>
      </c>
      <c r="F1138" s="141">
        <v>281</v>
      </c>
      <c r="G1138" s="22">
        <v>17.420000000000002</v>
      </c>
      <c r="H1138" s="23">
        <f t="shared" si="35"/>
        <v>4895.0200000000004</v>
      </c>
      <c r="I1138" s="24" t="s">
        <v>974</v>
      </c>
    </row>
    <row r="1139" spans="1:9" ht="25.5">
      <c r="A1139" s="25">
        <v>1084</v>
      </c>
      <c r="B1139" s="20" t="s">
        <v>3473</v>
      </c>
      <c r="C1139" s="21" t="s">
        <v>685</v>
      </c>
      <c r="D1139" s="20" t="s">
        <v>263</v>
      </c>
      <c r="E1139" s="20" t="s">
        <v>981</v>
      </c>
      <c r="F1139" s="141">
        <v>7</v>
      </c>
      <c r="G1139" s="22">
        <v>21.19</v>
      </c>
      <c r="H1139" s="23">
        <f t="shared" ref="H1139:H1202" si="36">G1139*F1139</f>
        <v>148.33000000000001</v>
      </c>
      <c r="I1139" s="24" t="s">
        <v>974</v>
      </c>
    </row>
    <row r="1140" spans="1:9" ht="51">
      <c r="A1140" s="25">
        <v>1085</v>
      </c>
      <c r="B1140" s="20" t="s">
        <v>3474</v>
      </c>
      <c r="C1140" s="21" t="s">
        <v>686</v>
      </c>
      <c r="D1140" s="20" t="s">
        <v>263</v>
      </c>
      <c r="E1140" s="20" t="s">
        <v>981</v>
      </c>
      <c r="F1140" s="141">
        <v>18</v>
      </c>
      <c r="G1140" s="22">
        <v>50.2</v>
      </c>
      <c r="H1140" s="23">
        <f t="shared" si="36"/>
        <v>903.6</v>
      </c>
      <c r="I1140" s="24" t="s">
        <v>974</v>
      </c>
    </row>
    <row r="1141" spans="1:9" ht="51">
      <c r="A1141" s="25">
        <v>1086</v>
      </c>
      <c r="B1141" s="20" t="s">
        <v>3475</v>
      </c>
      <c r="C1141" s="21" t="s">
        <v>687</v>
      </c>
      <c r="D1141" s="20" t="s">
        <v>263</v>
      </c>
      <c r="E1141" s="20" t="s">
        <v>981</v>
      </c>
      <c r="F1141" s="141">
        <v>1</v>
      </c>
      <c r="G1141" s="22">
        <v>38.299999999999997</v>
      </c>
      <c r="H1141" s="23">
        <f t="shared" si="36"/>
        <v>38.299999999999997</v>
      </c>
      <c r="I1141" s="24" t="s">
        <v>974</v>
      </c>
    </row>
    <row r="1142" spans="1:9" ht="25.5">
      <c r="A1142" s="25">
        <v>1087</v>
      </c>
      <c r="B1142" s="20" t="s">
        <v>3477</v>
      </c>
      <c r="C1142" s="21" t="s">
        <v>3476</v>
      </c>
      <c r="D1142" s="20" t="s">
        <v>264</v>
      </c>
      <c r="E1142" s="20" t="s">
        <v>981</v>
      </c>
      <c r="F1142" s="141">
        <v>1</v>
      </c>
      <c r="G1142" s="22">
        <v>1247.68</v>
      </c>
      <c r="H1142" s="23">
        <f t="shared" si="36"/>
        <v>1247.68</v>
      </c>
      <c r="I1142" s="24" t="s">
        <v>974</v>
      </c>
    </row>
    <row r="1143" spans="1:9" ht="25.5">
      <c r="A1143" s="25">
        <v>1088</v>
      </c>
      <c r="B1143" s="20" t="s">
        <v>3478</v>
      </c>
      <c r="C1143" s="21" t="s">
        <v>688</v>
      </c>
      <c r="D1143" s="20" t="s">
        <v>264</v>
      </c>
      <c r="E1143" s="20" t="s">
        <v>981</v>
      </c>
      <c r="F1143" s="141">
        <v>1</v>
      </c>
      <c r="G1143" s="22">
        <v>2165.6799999999998</v>
      </c>
      <c r="H1143" s="23">
        <f t="shared" si="36"/>
        <v>2165.6799999999998</v>
      </c>
      <c r="I1143" s="24" t="s">
        <v>974</v>
      </c>
    </row>
    <row r="1144" spans="1:9" ht="25.5">
      <c r="A1144" s="25">
        <v>1089</v>
      </c>
      <c r="B1144" s="20" t="s">
        <v>3479</v>
      </c>
      <c r="C1144" s="21" t="s">
        <v>689</v>
      </c>
      <c r="D1144" s="20" t="s">
        <v>264</v>
      </c>
      <c r="E1144" s="20" t="s">
        <v>981</v>
      </c>
      <c r="F1144" s="141">
        <v>1</v>
      </c>
      <c r="G1144" s="22">
        <v>2707.1</v>
      </c>
      <c r="H1144" s="23">
        <f t="shared" si="36"/>
        <v>2707.1</v>
      </c>
      <c r="I1144" s="24" t="s">
        <v>974</v>
      </c>
    </row>
    <row r="1145" spans="1:9" ht="25.5">
      <c r="A1145" s="25">
        <v>1090</v>
      </c>
      <c r="B1145" s="20" t="s">
        <v>3480</v>
      </c>
      <c r="C1145" s="21" t="s">
        <v>690</v>
      </c>
      <c r="D1145" s="20" t="s">
        <v>264</v>
      </c>
      <c r="E1145" s="20" t="s">
        <v>981</v>
      </c>
      <c r="F1145" s="141">
        <v>1</v>
      </c>
      <c r="G1145" s="22">
        <v>2707.1</v>
      </c>
      <c r="H1145" s="23">
        <f t="shared" si="36"/>
        <v>2707.1</v>
      </c>
      <c r="I1145" s="24" t="s">
        <v>974</v>
      </c>
    </row>
    <row r="1146" spans="1:9" ht="25.5">
      <c r="A1146" s="25">
        <v>1091</v>
      </c>
      <c r="B1146" s="20" t="s">
        <v>3481</v>
      </c>
      <c r="C1146" s="21" t="s">
        <v>691</v>
      </c>
      <c r="D1146" s="20" t="s">
        <v>264</v>
      </c>
      <c r="E1146" s="20" t="s">
        <v>981</v>
      </c>
      <c r="F1146" s="141">
        <v>1</v>
      </c>
      <c r="G1146" s="22">
        <v>3401.52</v>
      </c>
      <c r="H1146" s="23">
        <f t="shared" si="36"/>
        <v>3401.52</v>
      </c>
      <c r="I1146" s="24" t="s">
        <v>974</v>
      </c>
    </row>
    <row r="1147" spans="1:9" ht="25.5">
      <c r="A1147" s="25">
        <v>1092</v>
      </c>
      <c r="B1147" s="20" t="s">
        <v>3482</v>
      </c>
      <c r="C1147" s="21" t="s">
        <v>692</v>
      </c>
      <c r="D1147" s="20" t="s">
        <v>264</v>
      </c>
      <c r="E1147" s="20" t="s">
        <v>981</v>
      </c>
      <c r="F1147" s="141">
        <v>1</v>
      </c>
      <c r="G1147" s="22">
        <v>4390.1000000000004</v>
      </c>
      <c r="H1147" s="23">
        <f t="shared" si="36"/>
        <v>4390.1000000000004</v>
      </c>
      <c r="I1147" s="24" t="s">
        <v>974</v>
      </c>
    </row>
    <row r="1148" spans="1:9" ht="25.5">
      <c r="A1148" s="25">
        <v>1093</v>
      </c>
      <c r="B1148" s="20" t="s">
        <v>3483</v>
      </c>
      <c r="C1148" s="21" t="s">
        <v>693</v>
      </c>
      <c r="D1148" s="20" t="s">
        <v>264</v>
      </c>
      <c r="E1148" s="20" t="s">
        <v>981</v>
      </c>
      <c r="F1148" s="141">
        <v>1</v>
      </c>
      <c r="G1148" s="22">
        <v>2860.1</v>
      </c>
      <c r="H1148" s="23">
        <f t="shared" si="36"/>
        <v>2860.1</v>
      </c>
      <c r="I1148" s="24" t="s">
        <v>974</v>
      </c>
    </row>
    <row r="1149" spans="1:9" ht="25.5">
      <c r="A1149" s="25">
        <v>1094</v>
      </c>
      <c r="B1149" s="20" t="s">
        <v>3484</v>
      </c>
      <c r="C1149" s="21" t="s">
        <v>694</v>
      </c>
      <c r="D1149" s="20" t="s">
        <v>264</v>
      </c>
      <c r="E1149" s="20" t="s">
        <v>981</v>
      </c>
      <c r="F1149" s="141">
        <v>1</v>
      </c>
      <c r="G1149" s="22">
        <v>1942.1</v>
      </c>
      <c r="H1149" s="23">
        <f t="shared" si="36"/>
        <v>1942.1</v>
      </c>
      <c r="I1149" s="24" t="s">
        <v>974</v>
      </c>
    </row>
    <row r="1150" spans="1:9" ht="25.5">
      <c r="A1150" s="25">
        <v>1095</v>
      </c>
      <c r="B1150" s="20" t="s">
        <v>3485</v>
      </c>
      <c r="C1150" s="21" t="s">
        <v>695</v>
      </c>
      <c r="D1150" s="20" t="s">
        <v>264</v>
      </c>
      <c r="E1150" s="20" t="s">
        <v>981</v>
      </c>
      <c r="F1150" s="141">
        <v>1</v>
      </c>
      <c r="G1150" s="22">
        <v>1889.05</v>
      </c>
      <c r="H1150" s="23">
        <f t="shared" si="36"/>
        <v>1889.05</v>
      </c>
      <c r="I1150" s="24" t="s">
        <v>974</v>
      </c>
    </row>
    <row r="1151" spans="1:9" ht="25.5">
      <c r="A1151" s="25">
        <v>1096</v>
      </c>
      <c r="B1151" s="20" t="s">
        <v>3486</v>
      </c>
      <c r="C1151" s="21" t="s">
        <v>3487</v>
      </c>
      <c r="D1151" s="20" t="s">
        <v>264</v>
      </c>
      <c r="E1151" s="20" t="s">
        <v>981</v>
      </c>
      <c r="F1151" s="141">
        <v>1</v>
      </c>
      <c r="G1151" s="22">
        <v>1583.05</v>
      </c>
      <c r="H1151" s="23">
        <f t="shared" si="36"/>
        <v>1583.05</v>
      </c>
      <c r="I1151" s="24" t="s">
        <v>974</v>
      </c>
    </row>
    <row r="1152" spans="1:9" ht="25.5">
      <c r="A1152" s="25">
        <v>1097</v>
      </c>
      <c r="B1152" s="20" t="s">
        <v>3488</v>
      </c>
      <c r="C1152" s="21" t="s">
        <v>696</v>
      </c>
      <c r="D1152" s="20" t="s">
        <v>264</v>
      </c>
      <c r="E1152" s="20" t="s">
        <v>981</v>
      </c>
      <c r="F1152" s="141">
        <v>1</v>
      </c>
      <c r="G1152" s="22">
        <v>741.55</v>
      </c>
      <c r="H1152" s="23">
        <f t="shared" si="36"/>
        <v>741.55</v>
      </c>
      <c r="I1152" s="24" t="s">
        <v>974</v>
      </c>
    </row>
    <row r="1153" spans="1:9" ht="25.5">
      <c r="A1153" s="25">
        <v>1098</v>
      </c>
      <c r="B1153" s="20" t="s">
        <v>3489</v>
      </c>
      <c r="C1153" s="21" t="s">
        <v>697</v>
      </c>
      <c r="D1153" s="20" t="s">
        <v>264</v>
      </c>
      <c r="E1153" s="20" t="s">
        <v>981</v>
      </c>
      <c r="F1153" s="141">
        <v>1</v>
      </c>
      <c r="G1153" s="22">
        <v>2554.1</v>
      </c>
      <c r="H1153" s="23">
        <f t="shared" si="36"/>
        <v>2554.1</v>
      </c>
      <c r="I1153" s="24" t="s">
        <v>974</v>
      </c>
    </row>
    <row r="1154" spans="1:9" ht="25.5">
      <c r="A1154" s="25">
        <v>1099</v>
      </c>
      <c r="B1154" s="20" t="s">
        <v>3490</v>
      </c>
      <c r="C1154" s="21" t="s">
        <v>698</v>
      </c>
      <c r="D1154" s="20" t="s">
        <v>264</v>
      </c>
      <c r="E1154" s="20" t="s">
        <v>981</v>
      </c>
      <c r="F1154" s="141">
        <v>1</v>
      </c>
      <c r="G1154" s="22">
        <v>1512.47</v>
      </c>
      <c r="H1154" s="23">
        <f t="shared" si="36"/>
        <v>1512.47</v>
      </c>
      <c r="I1154" s="24" t="s">
        <v>974</v>
      </c>
    </row>
    <row r="1155" spans="1:9" ht="25.5">
      <c r="A1155" s="25">
        <v>1100</v>
      </c>
      <c r="B1155" s="20" t="s">
        <v>3491</v>
      </c>
      <c r="C1155" s="21" t="s">
        <v>699</v>
      </c>
      <c r="D1155" s="20" t="s">
        <v>264</v>
      </c>
      <c r="E1155" s="20" t="s">
        <v>981</v>
      </c>
      <c r="F1155" s="141">
        <v>1</v>
      </c>
      <c r="G1155" s="22">
        <v>2707.1</v>
      </c>
      <c r="H1155" s="23">
        <f t="shared" si="36"/>
        <v>2707.1</v>
      </c>
      <c r="I1155" s="24" t="s">
        <v>974</v>
      </c>
    </row>
    <row r="1156" spans="1:9" ht="25.5">
      <c r="A1156" s="25">
        <v>1101</v>
      </c>
      <c r="B1156" s="20" t="s">
        <v>3492</v>
      </c>
      <c r="C1156" s="21" t="s">
        <v>700</v>
      </c>
      <c r="D1156" s="20" t="s">
        <v>264</v>
      </c>
      <c r="E1156" s="20" t="s">
        <v>981</v>
      </c>
      <c r="F1156" s="141">
        <v>1</v>
      </c>
      <c r="G1156" s="22">
        <v>3472.1</v>
      </c>
      <c r="H1156" s="23">
        <f t="shared" si="36"/>
        <v>3472.1</v>
      </c>
      <c r="I1156" s="24" t="s">
        <v>974</v>
      </c>
    </row>
    <row r="1157" spans="1:9" ht="25.5">
      <c r="A1157" s="25">
        <v>1102</v>
      </c>
      <c r="B1157" s="20" t="s">
        <v>3493</v>
      </c>
      <c r="C1157" s="21" t="s">
        <v>701</v>
      </c>
      <c r="D1157" s="20" t="s">
        <v>264</v>
      </c>
      <c r="E1157" s="20" t="s">
        <v>981</v>
      </c>
      <c r="F1157" s="141">
        <v>1</v>
      </c>
      <c r="G1157" s="22">
        <v>971.05</v>
      </c>
      <c r="H1157" s="23">
        <f t="shared" si="36"/>
        <v>971.05</v>
      </c>
      <c r="I1157" s="24" t="s">
        <v>974</v>
      </c>
    </row>
    <row r="1158" spans="1:9" ht="25.5">
      <c r="A1158" s="25">
        <v>1103</v>
      </c>
      <c r="B1158" s="20" t="s">
        <v>3494</v>
      </c>
      <c r="C1158" s="21" t="s">
        <v>702</v>
      </c>
      <c r="D1158" s="20" t="s">
        <v>264</v>
      </c>
      <c r="E1158" s="20" t="s">
        <v>981</v>
      </c>
      <c r="F1158" s="141">
        <v>1</v>
      </c>
      <c r="G1158" s="22">
        <v>2654.05</v>
      </c>
      <c r="H1158" s="23">
        <f t="shared" si="36"/>
        <v>2654.05</v>
      </c>
      <c r="I1158" s="24" t="s">
        <v>974</v>
      </c>
    </row>
    <row r="1159" spans="1:9" ht="25.5">
      <c r="A1159" s="25">
        <v>1104</v>
      </c>
      <c r="B1159" s="20" t="s">
        <v>3495</v>
      </c>
      <c r="C1159" s="21" t="s">
        <v>703</v>
      </c>
      <c r="D1159" s="20" t="s">
        <v>264</v>
      </c>
      <c r="E1159" s="20" t="s">
        <v>981</v>
      </c>
      <c r="F1159" s="141">
        <v>1</v>
      </c>
      <c r="G1159" s="22">
        <v>2707.1</v>
      </c>
      <c r="H1159" s="23">
        <f t="shared" si="36"/>
        <v>2707.1</v>
      </c>
      <c r="I1159" s="24" t="s">
        <v>974</v>
      </c>
    </row>
    <row r="1160" spans="1:9" ht="25.5">
      <c r="A1160" s="25">
        <v>1105</v>
      </c>
      <c r="B1160" s="20" t="s">
        <v>3496</v>
      </c>
      <c r="C1160" s="21" t="s">
        <v>3497</v>
      </c>
      <c r="D1160" s="20" t="s">
        <v>264</v>
      </c>
      <c r="E1160" s="20" t="s">
        <v>981</v>
      </c>
      <c r="F1160" s="141">
        <v>1</v>
      </c>
      <c r="G1160" s="22">
        <v>3931.1</v>
      </c>
      <c r="H1160" s="23">
        <f t="shared" si="36"/>
        <v>3931.1</v>
      </c>
      <c r="I1160" s="24" t="s">
        <v>974</v>
      </c>
    </row>
    <row r="1161" spans="1:9" ht="25.5">
      <c r="A1161" s="25">
        <v>1106</v>
      </c>
      <c r="B1161" s="20" t="s">
        <v>3498</v>
      </c>
      <c r="C1161" s="21" t="s">
        <v>704</v>
      </c>
      <c r="D1161" s="20" t="s">
        <v>264</v>
      </c>
      <c r="E1161" s="20" t="s">
        <v>981</v>
      </c>
      <c r="F1161" s="141">
        <v>1</v>
      </c>
      <c r="G1161" s="22">
        <v>1506.55</v>
      </c>
      <c r="H1161" s="23">
        <f t="shared" si="36"/>
        <v>1506.55</v>
      </c>
      <c r="I1161" s="24" t="s">
        <v>974</v>
      </c>
    </row>
    <row r="1162" spans="1:9" ht="25.5">
      <c r="A1162" s="25">
        <v>1107</v>
      </c>
      <c r="B1162" s="20" t="s">
        <v>3499</v>
      </c>
      <c r="C1162" s="21" t="s">
        <v>705</v>
      </c>
      <c r="D1162" s="20" t="s">
        <v>264</v>
      </c>
      <c r="E1162" s="20" t="s">
        <v>981</v>
      </c>
      <c r="F1162" s="141">
        <v>1</v>
      </c>
      <c r="G1162" s="22">
        <v>4443.1499999999996</v>
      </c>
      <c r="H1162" s="23">
        <f t="shared" si="36"/>
        <v>4443.1499999999996</v>
      </c>
      <c r="I1162" s="24" t="s">
        <v>974</v>
      </c>
    </row>
    <row r="1163" spans="1:9" ht="25.5">
      <c r="A1163" s="25">
        <v>1108</v>
      </c>
      <c r="B1163" s="20" t="s">
        <v>3500</v>
      </c>
      <c r="C1163" s="21" t="s">
        <v>706</v>
      </c>
      <c r="D1163" s="20" t="s">
        <v>264</v>
      </c>
      <c r="E1163" s="20" t="s">
        <v>981</v>
      </c>
      <c r="F1163" s="141">
        <v>1</v>
      </c>
      <c r="G1163" s="22">
        <v>1859.68</v>
      </c>
      <c r="H1163" s="23">
        <f t="shared" si="36"/>
        <v>1859.68</v>
      </c>
      <c r="I1163" s="24" t="s">
        <v>974</v>
      </c>
    </row>
    <row r="1164" spans="1:9" ht="25.5">
      <c r="A1164" s="25">
        <v>1109</v>
      </c>
      <c r="B1164" s="20" t="s">
        <v>3501</v>
      </c>
      <c r="C1164" s="21" t="s">
        <v>707</v>
      </c>
      <c r="D1164" s="20" t="s">
        <v>264</v>
      </c>
      <c r="E1164" s="20" t="s">
        <v>981</v>
      </c>
      <c r="F1164" s="141">
        <v>1</v>
      </c>
      <c r="G1164" s="22">
        <v>3013.1</v>
      </c>
      <c r="H1164" s="23">
        <f t="shared" si="36"/>
        <v>3013.1</v>
      </c>
      <c r="I1164" s="24" t="s">
        <v>974</v>
      </c>
    </row>
    <row r="1165" spans="1:9" ht="25.5">
      <c r="A1165" s="25">
        <v>1110</v>
      </c>
      <c r="B1165" s="20" t="s">
        <v>3502</v>
      </c>
      <c r="C1165" s="21" t="s">
        <v>708</v>
      </c>
      <c r="D1165" s="20" t="s">
        <v>264</v>
      </c>
      <c r="E1165" s="20" t="s">
        <v>981</v>
      </c>
      <c r="F1165" s="141">
        <v>1</v>
      </c>
      <c r="G1165" s="22">
        <v>2318.6799999999998</v>
      </c>
      <c r="H1165" s="23">
        <f t="shared" si="36"/>
        <v>2318.6799999999998</v>
      </c>
      <c r="I1165" s="24" t="s">
        <v>974</v>
      </c>
    </row>
    <row r="1166" spans="1:9" ht="25.5">
      <c r="A1166" s="25">
        <v>1111</v>
      </c>
      <c r="B1166" s="20" t="s">
        <v>3503</v>
      </c>
      <c r="C1166" s="21" t="s">
        <v>709</v>
      </c>
      <c r="D1166" s="20" t="s">
        <v>264</v>
      </c>
      <c r="E1166" s="20" t="s">
        <v>981</v>
      </c>
      <c r="F1166" s="141">
        <v>1</v>
      </c>
      <c r="G1166" s="22">
        <v>1124.05</v>
      </c>
      <c r="H1166" s="23">
        <f t="shared" si="36"/>
        <v>1124.05</v>
      </c>
      <c r="I1166" s="24" t="s">
        <v>974</v>
      </c>
    </row>
    <row r="1167" spans="1:9" ht="25.5">
      <c r="A1167" s="25">
        <v>1112</v>
      </c>
      <c r="B1167" s="20" t="s">
        <v>3504</v>
      </c>
      <c r="C1167" s="21" t="s">
        <v>710</v>
      </c>
      <c r="D1167" s="20" t="s">
        <v>264</v>
      </c>
      <c r="E1167" s="20" t="s">
        <v>981</v>
      </c>
      <c r="F1167" s="141">
        <v>1</v>
      </c>
      <c r="G1167" s="22">
        <v>1859.68</v>
      </c>
      <c r="H1167" s="23">
        <f t="shared" si="36"/>
        <v>1859.68</v>
      </c>
      <c r="I1167" s="24" t="s">
        <v>974</v>
      </c>
    </row>
    <row r="1168" spans="1:9" ht="25.5">
      <c r="A1168" s="25">
        <v>1113</v>
      </c>
      <c r="B1168" s="20" t="s">
        <v>3505</v>
      </c>
      <c r="C1168" s="21" t="s">
        <v>711</v>
      </c>
      <c r="D1168" s="20" t="s">
        <v>264</v>
      </c>
      <c r="E1168" s="20" t="s">
        <v>981</v>
      </c>
      <c r="F1168" s="141">
        <v>1</v>
      </c>
      <c r="G1168" s="22">
        <v>1859.68</v>
      </c>
      <c r="H1168" s="23">
        <f t="shared" si="36"/>
        <v>1859.68</v>
      </c>
      <c r="I1168" s="24" t="s">
        <v>974</v>
      </c>
    </row>
    <row r="1169" spans="1:9" ht="25.5">
      <c r="A1169" s="25">
        <v>1114</v>
      </c>
      <c r="B1169" s="20" t="s">
        <v>3507</v>
      </c>
      <c r="C1169" s="21" t="s">
        <v>3506</v>
      </c>
      <c r="D1169" s="20" t="s">
        <v>264</v>
      </c>
      <c r="E1169" s="20" t="s">
        <v>981</v>
      </c>
      <c r="F1169" s="141">
        <v>1</v>
      </c>
      <c r="G1169" s="22">
        <v>2165.6799999999998</v>
      </c>
      <c r="H1169" s="23">
        <f t="shared" si="36"/>
        <v>2165.6799999999998</v>
      </c>
      <c r="I1169" s="24" t="s">
        <v>974</v>
      </c>
    </row>
    <row r="1170" spans="1:9" ht="25.5">
      <c r="A1170" s="25">
        <v>1115</v>
      </c>
      <c r="B1170" s="20" t="s">
        <v>3508</v>
      </c>
      <c r="C1170" s="21" t="s">
        <v>712</v>
      </c>
      <c r="D1170" s="20" t="s">
        <v>264</v>
      </c>
      <c r="E1170" s="20" t="s">
        <v>981</v>
      </c>
      <c r="F1170" s="141">
        <v>1</v>
      </c>
      <c r="G1170" s="22">
        <v>971.05</v>
      </c>
      <c r="H1170" s="23">
        <f t="shared" si="36"/>
        <v>971.05</v>
      </c>
      <c r="I1170" s="24" t="s">
        <v>974</v>
      </c>
    </row>
    <row r="1171" spans="1:9" ht="25.5">
      <c r="A1171" s="25">
        <v>1116</v>
      </c>
      <c r="B1171" s="20" t="s">
        <v>3509</v>
      </c>
      <c r="C1171" s="21" t="s">
        <v>713</v>
      </c>
      <c r="D1171" s="20" t="s">
        <v>264</v>
      </c>
      <c r="E1171" s="20" t="s">
        <v>981</v>
      </c>
      <c r="F1171" s="141">
        <v>1</v>
      </c>
      <c r="G1171" s="22">
        <v>3625.1</v>
      </c>
      <c r="H1171" s="23">
        <f t="shared" si="36"/>
        <v>3625.1</v>
      </c>
      <c r="I1171" s="24" t="s">
        <v>974</v>
      </c>
    </row>
    <row r="1172" spans="1:9" ht="25.5">
      <c r="A1172" s="25">
        <v>1117</v>
      </c>
      <c r="B1172" s="20" t="s">
        <v>3510</v>
      </c>
      <c r="C1172" s="21" t="s">
        <v>714</v>
      </c>
      <c r="D1172" s="20" t="s">
        <v>264</v>
      </c>
      <c r="E1172" s="20" t="s">
        <v>981</v>
      </c>
      <c r="F1172" s="141">
        <v>1</v>
      </c>
      <c r="G1172" s="22">
        <v>2503.1</v>
      </c>
      <c r="H1172" s="23">
        <f t="shared" si="36"/>
        <v>2503.1</v>
      </c>
      <c r="I1172" s="24" t="s">
        <v>974</v>
      </c>
    </row>
    <row r="1173" spans="1:9" ht="25.5">
      <c r="A1173" s="25">
        <v>1118</v>
      </c>
      <c r="B1173" s="20" t="s">
        <v>3511</v>
      </c>
      <c r="C1173" s="21" t="s">
        <v>715</v>
      </c>
      <c r="D1173" s="20" t="s">
        <v>264</v>
      </c>
      <c r="E1173" s="20" t="s">
        <v>981</v>
      </c>
      <c r="F1173" s="141">
        <v>1</v>
      </c>
      <c r="G1173" s="22">
        <v>2248.1</v>
      </c>
      <c r="H1173" s="23">
        <f t="shared" si="36"/>
        <v>2248.1</v>
      </c>
      <c r="I1173" s="24" t="s">
        <v>974</v>
      </c>
    </row>
    <row r="1174" spans="1:9" ht="25.5">
      <c r="A1174" s="25">
        <v>1119</v>
      </c>
      <c r="B1174" s="20" t="s">
        <v>3512</v>
      </c>
      <c r="C1174" s="21" t="s">
        <v>716</v>
      </c>
      <c r="D1174" s="20" t="s">
        <v>264</v>
      </c>
      <c r="E1174" s="20" t="s">
        <v>981</v>
      </c>
      <c r="F1174" s="141">
        <v>1</v>
      </c>
      <c r="G1174" s="22">
        <v>1482.28</v>
      </c>
      <c r="H1174" s="23">
        <f t="shared" si="36"/>
        <v>1482.28</v>
      </c>
      <c r="I1174" s="24" t="s">
        <v>974</v>
      </c>
    </row>
    <row r="1175" spans="1:9" ht="25.5">
      <c r="A1175" s="25">
        <v>1120</v>
      </c>
      <c r="B1175" s="20" t="s">
        <v>3513</v>
      </c>
      <c r="C1175" s="21" t="s">
        <v>717</v>
      </c>
      <c r="D1175" s="20" t="s">
        <v>264</v>
      </c>
      <c r="E1175" s="20" t="s">
        <v>981</v>
      </c>
      <c r="F1175" s="141">
        <v>1</v>
      </c>
      <c r="G1175" s="22">
        <v>1482.28</v>
      </c>
      <c r="H1175" s="23">
        <f t="shared" si="36"/>
        <v>1482.28</v>
      </c>
      <c r="I1175" s="24" t="s">
        <v>974</v>
      </c>
    </row>
    <row r="1176" spans="1:9" ht="25.5">
      <c r="A1176" s="25">
        <v>1121</v>
      </c>
      <c r="B1176" s="20" t="s">
        <v>3515</v>
      </c>
      <c r="C1176" s="21" t="s">
        <v>3514</v>
      </c>
      <c r="D1176" s="20" t="s">
        <v>264</v>
      </c>
      <c r="E1176" s="20" t="s">
        <v>981</v>
      </c>
      <c r="F1176" s="141">
        <v>1</v>
      </c>
      <c r="G1176" s="22">
        <v>1358.65</v>
      </c>
      <c r="H1176" s="23">
        <f t="shared" si="36"/>
        <v>1358.65</v>
      </c>
      <c r="I1176" s="24" t="s">
        <v>974</v>
      </c>
    </row>
    <row r="1177" spans="1:9" ht="25.5">
      <c r="A1177" s="25">
        <v>1122</v>
      </c>
      <c r="B1177" s="20" t="s">
        <v>3516</v>
      </c>
      <c r="C1177" s="21" t="s">
        <v>718</v>
      </c>
      <c r="D1177" s="20" t="s">
        <v>264</v>
      </c>
      <c r="E1177" s="20" t="s">
        <v>981</v>
      </c>
      <c r="F1177" s="141">
        <v>1</v>
      </c>
      <c r="G1177" s="22">
        <v>3707.52</v>
      </c>
      <c r="H1177" s="23">
        <f t="shared" si="36"/>
        <v>3707.52</v>
      </c>
      <c r="I1177" s="24" t="s">
        <v>974</v>
      </c>
    </row>
    <row r="1178" spans="1:9" ht="25.5">
      <c r="A1178" s="25">
        <v>1123</v>
      </c>
      <c r="B1178" s="20" t="s">
        <v>3517</v>
      </c>
      <c r="C1178" s="21" t="s">
        <v>719</v>
      </c>
      <c r="D1178" s="20" t="s">
        <v>264</v>
      </c>
      <c r="E1178" s="20" t="s">
        <v>981</v>
      </c>
      <c r="F1178" s="141">
        <v>1</v>
      </c>
      <c r="G1178" s="22">
        <v>4649.2</v>
      </c>
      <c r="H1178" s="23">
        <f t="shared" si="36"/>
        <v>4649.2</v>
      </c>
      <c r="I1178" s="24" t="s">
        <v>974</v>
      </c>
    </row>
    <row r="1179" spans="1:9" ht="25.5">
      <c r="A1179" s="25">
        <v>1124</v>
      </c>
      <c r="B1179" s="20" t="s">
        <v>3518</v>
      </c>
      <c r="C1179" s="21" t="s">
        <v>720</v>
      </c>
      <c r="D1179" s="20" t="s">
        <v>264</v>
      </c>
      <c r="E1179" s="20" t="s">
        <v>981</v>
      </c>
      <c r="F1179" s="141">
        <v>1</v>
      </c>
      <c r="G1179" s="22">
        <v>4496.2</v>
      </c>
      <c r="H1179" s="23">
        <f t="shared" si="36"/>
        <v>4496.2</v>
      </c>
      <c r="I1179" s="24" t="s">
        <v>974</v>
      </c>
    </row>
    <row r="1180" spans="1:9" ht="25.5">
      <c r="A1180" s="25">
        <v>1125</v>
      </c>
      <c r="B1180" s="20" t="s">
        <v>3519</v>
      </c>
      <c r="C1180" s="21" t="s">
        <v>721</v>
      </c>
      <c r="D1180" s="20" t="s">
        <v>264</v>
      </c>
      <c r="E1180" s="20" t="s">
        <v>981</v>
      </c>
      <c r="F1180" s="141">
        <v>1</v>
      </c>
      <c r="G1180" s="22">
        <v>2789.52</v>
      </c>
      <c r="H1180" s="23">
        <f t="shared" si="36"/>
        <v>2789.52</v>
      </c>
      <c r="I1180" s="24" t="s">
        <v>974</v>
      </c>
    </row>
    <row r="1181" spans="1:9" ht="25.5">
      <c r="A1181" s="25">
        <v>1126</v>
      </c>
      <c r="B1181" s="20" t="s">
        <v>3520</v>
      </c>
      <c r="C1181" s="21" t="s">
        <v>722</v>
      </c>
      <c r="D1181" s="20" t="s">
        <v>264</v>
      </c>
      <c r="E1181" s="20" t="s">
        <v>981</v>
      </c>
      <c r="F1181" s="141">
        <v>1</v>
      </c>
      <c r="G1181" s="22">
        <v>3831.15</v>
      </c>
      <c r="H1181" s="23">
        <f t="shared" si="36"/>
        <v>3831.15</v>
      </c>
      <c r="I1181" s="24" t="s">
        <v>974</v>
      </c>
    </row>
    <row r="1182" spans="1:9" ht="25.5">
      <c r="A1182" s="25">
        <v>1127</v>
      </c>
      <c r="B1182" s="20" t="s">
        <v>3521</v>
      </c>
      <c r="C1182" s="21" t="s">
        <v>723</v>
      </c>
      <c r="D1182" s="20" t="s">
        <v>264</v>
      </c>
      <c r="E1182" s="20" t="s">
        <v>981</v>
      </c>
      <c r="F1182" s="141">
        <v>1</v>
      </c>
      <c r="G1182" s="22">
        <v>3831.15</v>
      </c>
      <c r="H1182" s="23">
        <f t="shared" si="36"/>
        <v>3831.15</v>
      </c>
      <c r="I1182" s="24" t="s">
        <v>974</v>
      </c>
    </row>
    <row r="1183" spans="1:9" ht="25.5">
      <c r="A1183" s="25">
        <v>1128</v>
      </c>
      <c r="B1183" s="20" t="s">
        <v>3522</v>
      </c>
      <c r="C1183" s="21" t="s">
        <v>3523</v>
      </c>
      <c r="D1183" s="20" t="s">
        <v>264</v>
      </c>
      <c r="E1183" s="20" t="s">
        <v>981</v>
      </c>
      <c r="F1183" s="141">
        <v>1</v>
      </c>
      <c r="G1183" s="22">
        <v>1400.68</v>
      </c>
      <c r="H1183" s="23">
        <f t="shared" si="36"/>
        <v>1400.68</v>
      </c>
      <c r="I1183" s="24" t="s">
        <v>974</v>
      </c>
    </row>
    <row r="1184" spans="1:9" ht="25.5">
      <c r="A1184" s="25">
        <v>1129</v>
      </c>
      <c r="B1184" s="20" t="s">
        <v>3524</v>
      </c>
      <c r="C1184" s="21" t="s">
        <v>724</v>
      </c>
      <c r="D1184" s="20" t="s">
        <v>264</v>
      </c>
      <c r="E1184" s="20" t="s">
        <v>981</v>
      </c>
      <c r="F1184" s="141">
        <v>1</v>
      </c>
      <c r="G1184" s="22">
        <v>3248.52</v>
      </c>
      <c r="H1184" s="23">
        <f t="shared" si="36"/>
        <v>3248.52</v>
      </c>
      <c r="I1184" s="24" t="s">
        <v>974</v>
      </c>
    </row>
    <row r="1185" spans="1:9" ht="25.5">
      <c r="A1185" s="25">
        <v>1130</v>
      </c>
      <c r="B1185" s="20" t="s">
        <v>3525</v>
      </c>
      <c r="C1185" s="21" t="s">
        <v>725</v>
      </c>
      <c r="D1185" s="20" t="s">
        <v>264</v>
      </c>
      <c r="E1185" s="20" t="s">
        <v>981</v>
      </c>
      <c r="F1185" s="141">
        <v>1</v>
      </c>
      <c r="G1185" s="22">
        <v>2860.1</v>
      </c>
      <c r="H1185" s="23">
        <f t="shared" si="36"/>
        <v>2860.1</v>
      </c>
      <c r="I1185" s="24" t="s">
        <v>974</v>
      </c>
    </row>
    <row r="1186" spans="1:9" ht="25.5">
      <c r="A1186" s="25">
        <v>1131</v>
      </c>
      <c r="B1186" s="20" t="s">
        <v>3526</v>
      </c>
      <c r="C1186" s="21" t="s">
        <v>726</v>
      </c>
      <c r="D1186" s="20" t="s">
        <v>264</v>
      </c>
      <c r="E1186" s="20" t="s">
        <v>981</v>
      </c>
      <c r="F1186" s="141">
        <v>1</v>
      </c>
      <c r="G1186" s="22">
        <v>2248.1</v>
      </c>
      <c r="H1186" s="23">
        <f t="shared" si="36"/>
        <v>2248.1</v>
      </c>
      <c r="I1186" s="24" t="s">
        <v>974</v>
      </c>
    </row>
    <row r="1187" spans="1:9" ht="38.25">
      <c r="A1187" s="25">
        <v>1132</v>
      </c>
      <c r="B1187" s="20" t="s">
        <v>3527</v>
      </c>
      <c r="C1187" s="21" t="s">
        <v>727</v>
      </c>
      <c r="D1187" s="20" t="s">
        <v>264</v>
      </c>
      <c r="E1187" s="20" t="s">
        <v>981</v>
      </c>
      <c r="F1187" s="141">
        <v>1</v>
      </c>
      <c r="G1187" s="22">
        <v>1358.65</v>
      </c>
      <c r="H1187" s="23">
        <f t="shared" si="36"/>
        <v>1358.65</v>
      </c>
      <c r="I1187" s="24" t="s">
        <v>974</v>
      </c>
    </row>
    <row r="1188" spans="1:9" ht="38.25">
      <c r="A1188" s="25">
        <v>1133</v>
      </c>
      <c r="B1188" s="20" t="s">
        <v>3528</v>
      </c>
      <c r="C1188" s="21" t="s">
        <v>728</v>
      </c>
      <c r="D1188" s="20" t="s">
        <v>264</v>
      </c>
      <c r="E1188" s="20" t="s">
        <v>981</v>
      </c>
      <c r="F1188" s="141">
        <v>1</v>
      </c>
      <c r="G1188" s="22">
        <v>1358.65</v>
      </c>
      <c r="H1188" s="23">
        <f t="shared" si="36"/>
        <v>1358.65</v>
      </c>
      <c r="I1188" s="24" t="s">
        <v>974</v>
      </c>
    </row>
    <row r="1189" spans="1:9" ht="38.25">
      <c r="A1189" s="25">
        <v>1134</v>
      </c>
      <c r="B1189" s="20" t="s">
        <v>3529</v>
      </c>
      <c r="C1189" s="21" t="s">
        <v>729</v>
      </c>
      <c r="D1189" s="20" t="s">
        <v>264</v>
      </c>
      <c r="E1189" s="20" t="s">
        <v>981</v>
      </c>
      <c r="F1189" s="141">
        <v>1</v>
      </c>
      <c r="G1189" s="22">
        <v>1358.65</v>
      </c>
      <c r="H1189" s="23">
        <f t="shared" si="36"/>
        <v>1358.65</v>
      </c>
      <c r="I1189" s="24" t="s">
        <v>974</v>
      </c>
    </row>
    <row r="1190" spans="1:9" ht="38.25">
      <c r="A1190" s="25">
        <v>1135</v>
      </c>
      <c r="B1190" s="20" t="s">
        <v>3530</v>
      </c>
      <c r="C1190" s="21" t="s">
        <v>730</v>
      </c>
      <c r="D1190" s="20" t="s">
        <v>264</v>
      </c>
      <c r="E1190" s="20" t="s">
        <v>981</v>
      </c>
      <c r="F1190" s="141">
        <v>1</v>
      </c>
      <c r="G1190" s="22">
        <v>3778.1</v>
      </c>
      <c r="H1190" s="23">
        <f t="shared" si="36"/>
        <v>3778.1</v>
      </c>
      <c r="I1190" s="24" t="s">
        <v>974</v>
      </c>
    </row>
    <row r="1191" spans="1:9" ht="38.25">
      <c r="A1191" s="25">
        <v>1136</v>
      </c>
      <c r="B1191" s="20" t="s">
        <v>3531</v>
      </c>
      <c r="C1191" s="21" t="s">
        <v>731</v>
      </c>
      <c r="D1191" s="20" t="s">
        <v>264</v>
      </c>
      <c r="E1191" s="20" t="s">
        <v>981</v>
      </c>
      <c r="F1191" s="141">
        <v>1</v>
      </c>
      <c r="G1191" s="22">
        <v>4343.2</v>
      </c>
      <c r="H1191" s="23">
        <f t="shared" si="36"/>
        <v>4343.2</v>
      </c>
      <c r="I1191" s="24" t="s">
        <v>974</v>
      </c>
    </row>
    <row r="1192" spans="1:9" ht="38.25">
      <c r="A1192" s="25">
        <v>1137</v>
      </c>
      <c r="B1192" s="20" t="s">
        <v>3532</v>
      </c>
      <c r="C1192" s="21" t="s">
        <v>732</v>
      </c>
      <c r="D1192" s="20" t="s">
        <v>264</v>
      </c>
      <c r="E1192" s="20" t="s">
        <v>981</v>
      </c>
      <c r="F1192" s="141">
        <v>1</v>
      </c>
      <c r="G1192" s="22">
        <v>4190.2</v>
      </c>
      <c r="H1192" s="23">
        <f t="shared" si="36"/>
        <v>4190.2</v>
      </c>
      <c r="I1192" s="24" t="s">
        <v>974</v>
      </c>
    </row>
    <row r="1193" spans="1:9" ht="38.25">
      <c r="A1193" s="25">
        <v>1138</v>
      </c>
      <c r="B1193" s="20" t="s">
        <v>3533</v>
      </c>
      <c r="C1193" s="21" t="s">
        <v>733</v>
      </c>
      <c r="D1193" s="20" t="s">
        <v>264</v>
      </c>
      <c r="E1193" s="20" t="s">
        <v>981</v>
      </c>
      <c r="F1193" s="141">
        <v>1</v>
      </c>
      <c r="G1193" s="22">
        <v>1942.1</v>
      </c>
      <c r="H1193" s="23">
        <f t="shared" si="36"/>
        <v>1942.1</v>
      </c>
      <c r="I1193" s="24" t="s">
        <v>974</v>
      </c>
    </row>
    <row r="1194" spans="1:9" ht="38.25">
      <c r="A1194" s="25">
        <v>1139</v>
      </c>
      <c r="B1194" s="20" t="s">
        <v>3534</v>
      </c>
      <c r="C1194" s="21" t="s">
        <v>734</v>
      </c>
      <c r="D1194" s="20" t="s">
        <v>264</v>
      </c>
      <c r="E1194" s="20" t="s">
        <v>981</v>
      </c>
      <c r="F1194" s="141">
        <v>1</v>
      </c>
      <c r="G1194" s="22">
        <v>2942.52</v>
      </c>
      <c r="H1194" s="23">
        <f t="shared" si="36"/>
        <v>2942.52</v>
      </c>
      <c r="I1194" s="24" t="s">
        <v>974</v>
      </c>
    </row>
    <row r="1195" spans="1:9" ht="38.25">
      <c r="A1195" s="25">
        <v>1140</v>
      </c>
      <c r="B1195" s="20" t="s">
        <v>3535</v>
      </c>
      <c r="C1195" s="21" t="s">
        <v>735</v>
      </c>
      <c r="D1195" s="20" t="s">
        <v>264</v>
      </c>
      <c r="E1195" s="20" t="s">
        <v>981</v>
      </c>
      <c r="F1195" s="141">
        <v>1</v>
      </c>
      <c r="G1195" s="22">
        <v>3248.52</v>
      </c>
      <c r="H1195" s="23">
        <f t="shared" si="36"/>
        <v>3248.52</v>
      </c>
      <c r="I1195" s="24" t="s">
        <v>974</v>
      </c>
    </row>
    <row r="1196" spans="1:9" ht="38.25">
      <c r="A1196" s="25">
        <v>1141</v>
      </c>
      <c r="B1196" s="20" t="s">
        <v>3536</v>
      </c>
      <c r="C1196" s="21" t="s">
        <v>736</v>
      </c>
      <c r="D1196" s="20" t="s">
        <v>264</v>
      </c>
      <c r="E1196" s="20" t="s">
        <v>981</v>
      </c>
      <c r="F1196" s="141">
        <v>1</v>
      </c>
      <c r="G1196" s="22">
        <v>1942.1</v>
      </c>
      <c r="H1196" s="23">
        <f t="shared" si="36"/>
        <v>1942.1</v>
      </c>
      <c r="I1196" s="24" t="s">
        <v>974</v>
      </c>
    </row>
    <row r="1197" spans="1:9" ht="25.5">
      <c r="A1197" s="25">
        <v>1142</v>
      </c>
      <c r="B1197" s="20" t="s">
        <v>3537</v>
      </c>
      <c r="C1197" s="21" t="s">
        <v>3538</v>
      </c>
      <c r="D1197" s="20" t="s">
        <v>264</v>
      </c>
      <c r="E1197" s="20" t="s">
        <v>981</v>
      </c>
      <c r="F1197" s="141">
        <v>1</v>
      </c>
      <c r="G1197" s="22">
        <v>1706.68</v>
      </c>
      <c r="H1197" s="23">
        <f t="shared" si="36"/>
        <v>1706.68</v>
      </c>
      <c r="I1197" s="24" t="s">
        <v>974</v>
      </c>
    </row>
    <row r="1198" spans="1:9" ht="25.5">
      <c r="A1198" s="25">
        <v>1143</v>
      </c>
      <c r="B1198" s="20" t="s">
        <v>3539</v>
      </c>
      <c r="C1198" s="21" t="s">
        <v>737</v>
      </c>
      <c r="D1198" s="20" t="s">
        <v>264</v>
      </c>
      <c r="E1198" s="20" t="s">
        <v>981</v>
      </c>
      <c r="F1198" s="141">
        <v>1</v>
      </c>
      <c r="G1198" s="22">
        <v>2738.52</v>
      </c>
      <c r="H1198" s="23">
        <f t="shared" si="36"/>
        <v>2738.52</v>
      </c>
      <c r="I1198" s="24" t="s">
        <v>974</v>
      </c>
    </row>
    <row r="1199" spans="1:9" ht="25.5">
      <c r="A1199" s="25">
        <v>1144</v>
      </c>
      <c r="B1199" s="20" t="s">
        <v>3540</v>
      </c>
      <c r="C1199" s="21" t="s">
        <v>738</v>
      </c>
      <c r="D1199" s="20" t="s">
        <v>264</v>
      </c>
      <c r="E1199" s="20" t="s">
        <v>981</v>
      </c>
      <c r="F1199" s="141">
        <v>1</v>
      </c>
      <c r="G1199" s="22">
        <v>1171.18</v>
      </c>
      <c r="H1199" s="23">
        <f t="shared" si="36"/>
        <v>1171.18</v>
      </c>
      <c r="I1199" s="24" t="s">
        <v>974</v>
      </c>
    </row>
    <row r="1200" spans="1:9" ht="25.5">
      <c r="A1200" s="25">
        <v>1145</v>
      </c>
      <c r="B1200" s="20" t="s">
        <v>3541</v>
      </c>
      <c r="C1200" s="21" t="s">
        <v>739</v>
      </c>
      <c r="D1200" s="20" t="s">
        <v>264</v>
      </c>
      <c r="E1200" s="20" t="s">
        <v>981</v>
      </c>
      <c r="F1200" s="141">
        <v>1</v>
      </c>
      <c r="G1200" s="22">
        <v>2267.6799999999998</v>
      </c>
      <c r="H1200" s="23">
        <f t="shared" si="36"/>
        <v>2267.6799999999998</v>
      </c>
      <c r="I1200" s="24" t="s">
        <v>974</v>
      </c>
    </row>
    <row r="1201" spans="1:9" ht="38.25">
      <c r="A1201" s="25">
        <v>1146</v>
      </c>
      <c r="B1201" s="20" t="s">
        <v>3542</v>
      </c>
      <c r="C1201" s="21" t="s">
        <v>740</v>
      </c>
      <c r="D1201" s="20" t="s">
        <v>264</v>
      </c>
      <c r="E1201" s="20" t="s">
        <v>981</v>
      </c>
      <c r="F1201" s="141">
        <v>10</v>
      </c>
      <c r="G1201" s="22">
        <v>1195.45</v>
      </c>
      <c r="H1201" s="23">
        <f t="shared" si="36"/>
        <v>11954.5</v>
      </c>
      <c r="I1201" s="24" t="s">
        <v>974</v>
      </c>
    </row>
    <row r="1202" spans="1:9" ht="25.5">
      <c r="A1202" s="25">
        <v>1147</v>
      </c>
      <c r="B1202" s="20" t="s">
        <v>3543</v>
      </c>
      <c r="C1202" s="21" t="s">
        <v>741</v>
      </c>
      <c r="D1202" s="20" t="s">
        <v>264</v>
      </c>
      <c r="E1202" s="20" t="s">
        <v>981</v>
      </c>
      <c r="F1202" s="141">
        <v>1</v>
      </c>
      <c r="G1202" s="22">
        <v>3146.52</v>
      </c>
      <c r="H1202" s="23">
        <f t="shared" si="36"/>
        <v>3146.52</v>
      </c>
      <c r="I1202" s="24" t="s">
        <v>974</v>
      </c>
    </row>
    <row r="1203" spans="1:9" ht="25.5">
      <c r="A1203" s="25">
        <v>1148</v>
      </c>
      <c r="B1203" s="20" t="s">
        <v>3544</v>
      </c>
      <c r="C1203" s="21" t="s">
        <v>742</v>
      </c>
      <c r="D1203" s="20" t="s">
        <v>264</v>
      </c>
      <c r="E1203" s="20" t="s">
        <v>981</v>
      </c>
      <c r="F1203" s="141">
        <v>1</v>
      </c>
      <c r="G1203" s="22">
        <v>3168.15</v>
      </c>
      <c r="H1203" s="23">
        <f t="shared" ref="H1203:H1266" si="37">G1203*F1203</f>
        <v>3168.15</v>
      </c>
      <c r="I1203" s="24" t="s">
        <v>974</v>
      </c>
    </row>
    <row r="1204" spans="1:9" ht="25.5">
      <c r="A1204" s="25">
        <v>1149</v>
      </c>
      <c r="B1204" s="20" t="s">
        <v>3545</v>
      </c>
      <c r="C1204" s="21" t="s">
        <v>743</v>
      </c>
      <c r="D1204" s="20" t="s">
        <v>264</v>
      </c>
      <c r="E1204" s="20" t="s">
        <v>981</v>
      </c>
      <c r="F1204" s="141">
        <v>1</v>
      </c>
      <c r="G1204" s="22">
        <v>3248.52</v>
      </c>
      <c r="H1204" s="23">
        <f t="shared" si="37"/>
        <v>3248.52</v>
      </c>
      <c r="I1204" s="24" t="s">
        <v>974</v>
      </c>
    </row>
    <row r="1205" spans="1:9" ht="25.5">
      <c r="A1205" s="25">
        <v>1150</v>
      </c>
      <c r="B1205" s="20" t="s">
        <v>3546</v>
      </c>
      <c r="C1205" s="21" t="s">
        <v>744</v>
      </c>
      <c r="D1205" s="20" t="s">
        <v>264</v>
      </c>
      <c r="E1205" s="20" t="s">
        <v>981</v>
      </c>
      <c r="F1205" s="141">
        <v>1</v>
      </c>
      <c r="G1205" s="22">
        <v>2401.1</v>
      </c>
      <c r="H1205" s="23">
        <f t="shared" si="37"/>
        <v>2401.1</v>
      </c>
      <c r="I1205" s="24" t="s">
        <v>974</v>
      </c>
    </row>
    <row r="1206" spans="1:9" ht="25.5">
      <c r="A1206" s="25">
        <v>1151</v>
      </c>
      <c r="B1206" s="20" t="s">
        <v>3547</v>
      </c>
      <c r="C1206" s="21" t="s">
        <v>745</v>
      </c>
      <c r="D1206" s="20" t="s">
        <v>264</v>
      </c>
      <c r="E1206" s="20" t="s">
        <v>981</v>
      </c>
      <c r="F1206" s="141">
        <v>1</v>
      </c>
      <c r="G1206" s="22">
        <v>3248.52</v>
      </c>
      <c r="H1206" s="23">
        <f t="shared" si="37"/>
        <v>3248.52</v>
      </c>
      <c r="I1206" s="24" t="s">
        <v>974</v>
      </c>
    </row>
    <row r="1207" spans="1:9" ht="25.5">
      <c r="A1207" s="25">
        <v>1152</v>
      </c>
      <c r="B1207" s="20" t="s">
        <v>3548</v>
      </c>
      <c r="C1207" s="21" t="s">
        <v>746</v>
      </c>
      <c r="D1207" s="20" t="s">
        <v>264</v>
      </c>
      <c r="E1207" s="20" t="s">
        <v>981</v>
      </c>
      <c r="F1207" s="141">
        <v>1</v>
      </c>
      <c r="G1207" s="22">
        <v>1859.68</v>
      </c>
      <c r="H1207" s="23">
        <f t="shared" si="37"/>
        <v>1859.68</v>
      </c>
      <c r="I1207" s="24" t="s">
        <v>974</v>
      </c>
    </row>
    <row r="1208" spans="1:9" ht="25.5">
      <c r="A1208" s="25">
        <v>1153</v>
      </c>
      <c r="B1208" s="20" t="s">
        <v>3549</v>
      </c>
      <c r="C1208" s="21" t="s">
        <v>747</v>
      </c>
      <c r="D1208" s="20" t="s">
        <v>264</v>
      </c>
      <c r="E1208" s="20" t="s">
        <v>981</v>
      </c>
      <c r="F1208" s="141">
        <v>1</v>
      </c>
      <c r="G1208" s="22">
        <v>1324.18</v>
      </c>
      <c r="H1208" s="23">
        <f t="shared" si="37"/>
        <v>1324.18</v>
      </c>
      <c r="I1208" s="24" t="s">
        <v>974</v>
      </c>
    </row>
    <row r="1209" spans="1:9" ht="25.5">
      <c r="A1209" s="25">
        <v>1154</v>
      </c>
      <c r="B1209" s="20" t="s">
        <v>3550</v>
      </c>
      <c r="C1209" s="21" t="s">
        <v>748</v>
      </c>
      <c r="D1209" s="20" t="s">
        <v>264</v>
      </c>
      <c r="E1209" s="20" t="s">
        <v>981</v>
      </c>
      <c r="F1209" s="141">
        <v>1</v>
      </c>
      <c r="G1209" s="22">
        <v>2330.52</v>
      </c>
      <c r="H1209" s="23">
        <f t="shared" si="37"/>
        <v>2330.52</v>
      </c>
      <c r="I1209" s="24" t="s">
        <v>974</v>
      </c>
    </row>
    <row r="1210" spans="1:9" ht="25.5">
      <c r="A1210" s="25">
        <v>1155</v>
      </c>
      <c r="B1210" s="20" t="s">
        <v>3551</v>
      </c>
      <c r="C1210" s="21" t="s">
        <v>749</v>
      </c>
      <c r="D1210" s="20" t="s">
        <v>264</v>
      </c>
      <c r="E1210" s="20" t="s">
        <v>981</v>
      </c>
      <c r="F1210" s="141">
        <v>1</v>
      </c>
      <c r="G1210" s="22">
        <v>1477.18</v>
      </c>
      <c r="H1210" s="23">
        <f t="shared" si="37"/>
        <v>1477.18</v>
      </c>
      <c r="I1210" s="24" t="s">
        <v>974</v>
      </c>
    </row>
    <row r="1211" spans="1:9" ht="25.5">
      <c r="A1211" s="25">
        <v>1156</v>
      </c>
      <c r="B1211" s="20" t="s">
        <v>3552</v>
      </c>
      <c r="C1211" s="21" t="s">
        <v>3553</v>
      </c>
      <c r="D1211" s="20" t="s">
        <v>264</v>
      </c>
      <c r="E1211" s="20" t="s">
        <v>981</v>
      </c>
      <c r="F1211" s="141">
        <v>1</v>
      </c>
      <c r="G1211" s="22">
        <v>2248.1</v>
      </c>
      <c r="H1211" s="23">
        <f t="shared" si="37"/>
        <v>2248.1</v>
      </c>
      <c r="I1211" s="24" t="s">
        <v>974</v>
      </c>
    </row>
    <row r="1212" spans="1:9" ht="38.25">
      <c r="A1212" s="25">
        <v>1157</v>
      </c>
      <c r="B1212" s="20" t="s">
        <v>3554</v>
      </c>
      <c r="C1212" s="21" t="s">
        <v>750</v>
      </c>
      <c r="D1212" s="20" t="s">
        <v>264</v>
      </c>
      <c r="E1212" s="20" t="s">
        <v>981</v>
      </c>
      <c r="F1212" s="141">
        <v>10</v>
      </c>
      <c r="G1212" s="22">
        <v>1200.55</v>
      </c>
      <c r="H1212" s="23">
        <f t="shared" si="37"/>
        <v>12005.5</v>
      </c>
      <c r="I1212" s="24" t="s">
        <v>974</v>
      </c>
    </row>
    <row r="1213" spans="1:9" ht="25.5">
      <c r="A1213" s="25">
        <v>1158</v>
      </c>
      <c r="B1213" s="20" t="s">
        <v>3555</v>
      </c>
      <c r="C1213" s="21" t="s">
        <v>751</v>
      </c>
      <c r="D1213" s="20" t="s">
        <v>264</v>
      </c>
      <c r="E1213" s="20" t="s">
        <v>981</v>
      </c>
      <c r="F1213" s="141">
        <v>1</v>
      </c>
      <c r="G1213" s="22">
        <v>3984.15</v>
      </c>
      <c r="H1213" s="23">
        <f t="shared" si="37"/>
        <v>3984.15</v>
      </c>
      <c r="I1213" s="24" t="s">
        <v>974</v>
      </c>
    </row>
    <row r="1214" spans="1:9" ht="25.5">
      <c r="A1214" s="25">
        <v>1159</v>
      </c>
      <c r="B1214" s="20" t="s">
        <v>3556</v>
      </c>
      <c r="C1214" s="21" t="s">
        <v>752</v>
      </c>
      <c r="D1214" s="20" t="s">
        <v>264</v>
      </c>
      <c r="E1214" s="20" t="s">
        <v>981</v>
      </c>
      <c r="F1214" s="141">
        <v>1</v>
      </c>
      <c r="G1214" s="22">
        <v>7454.2</v>
      </c>
      <c r="H1214" s="23">
        <f t="shared" si="37"/>
        <v>7454.2</v>
      </c>
      <c r="I1214" s="24" t="s">
        <v>974</v>
      </c>
    </row>
    <row r="1215" spans="1:9" ht="38.25">
      <c r="A1215" s="25">
        <v>1160</v>
      </c>
      <c r="B1215" s="20" t="s">
        <v>3557</v>
      </c>
      <c r="C1215" s="21" t="s">
        <v>753</v>
      </c>
      <c r="D1215" s="20" t="s">
        <v>264</v>
      </c>
      <c r="E1215" s="20" t="s">
        <v>981</v>
      </c>
      <c r="F1215" s="141">
        <v>8</v>
      </c>
      <c r="G1215" s="22">
        <v>818.05</v>
      </c>
      <c r="H1215" s="23">
        <f t="shared" si="37"/>
        <v>6544.4</v>
      </c>
      <c r="I1215" s="24" t="s">
        <v>974</v>
      </c>
    </row>
    <row r="1216" spans="1:9" ht="25.5">
      <c r="A1216" s="25">
        <v>1161</v>
      </c>
      <c r="B1216" s="20" t="s">
        <v>3558</v>
      </c>
      <c r="C1216" s="21" t="s">
        <v>754</v>
      </c>
      <c r="D1216" s="20" t="s">
        <v>264</v>
      </c>
      <c r="E1216" s="20" t="s">
        <v>981</v>
      </c>
      <c r="F1216" s="141">
        <v>1</v>
      </c>
      <c r="G1216" s="22">
        <v>3860.52</v>
      </c>
      <c r="H1216" s="23">
        <f t="shared" si="37"/>
        <v>3860.52</v>
      </c>
      <c r="I1216" s="24" t="s">
        <v>974</v>
      </c>
    </row>
    <row r="1217" spans="1:9" ht="25.5">
      <c r="A1217" s="25">
        <v>1162</v>
      </c>
      <c r="B1217" s="20" t="s">
        <v>3559</v>
      </c>
      <c r="C1217" s="21" t="s">
        <v>755</v>
      </c>
      <c r="D1217" s="20" t="s">
        <v>264</v>
      </c>
      <c r="E1217" s="20" t="s">
        <v>981</v>
      </c>
      <c r="F1217" s="141">
        <v>1</v>
      </c>
      <c r="G1217" s="22">
        <v>2318.6799999999998</v>
      </c>
      <c r="H1217" s="23">
        <f t="shared" si="37"/>
        <v>2318.6799999999998</v>
      </c>
      <c r="I1217" s="24" t="s">
        <v>974</v>
      </c>
    </row>
    <row r="1218" spans="1:9" ht="25.5">
      <c r="A1218" s="25">
        <v>1163</v>
      </c>
      <c r="B1218" s="20" t="s">
        <v>3560</v>
      </c>
      <c r="C1218" s="21" t="s">
        <v>3561</v>
      </c>
      <c r="D1218" s="20" t="s">
        <v>264</v>
      </c>
      <c r="E1218" s="20" t="s">
        <v>981</v>
      </c>
      <c r="F1218" s="141">
        <v>1</v>
      </c>
      <c r="G1218" s="22">
        <v>2860.1</v>
      </c>
      <c r="H1218" s="23">
        <f t="shared" si="37"/>
        <v>2860.1</v>
      </c>
      <c r="I1218" s="24" t="s">
        <v>974</v>
      </c>
    </row>
    <row r="1219" spans="1:9" ht="25.5">
      <c r="A1219" s="25">
        <v>1164</v>
      </c>
      <c r="B1219" s="20" t="s">
        <v>3562</v>
      </c>
      <c r="C1219" s="21" t="s">
        <v>756</v>
      </c>
      <c r="D1219" s="20" t="s">
        <v>264</v>
      </c>
      <c r="E1219" s="20" t="s">
        <v>981</v>
      </c>
      <c r="F1219" s="141">
        <v>1</v>
      </c>
      <c r="G1219" s="22">
        <v>3707.52</v>
      </c>
      <c r="H1219" s="23">
        <f t="shared" si="37"/>
        <v>3707.52</v>
      </c>
      <c r="I1219" s="24" t="s">
        <v>974</v>
      </c>
    </row>
    <row r="1220" spans="1:9" ht="25.5">
      <c r="A1220" s="25">
        <v>1165</v>
      </c>
      <c r="B1220" s="20" t="s">
        <v>3563</v>
      </c>
      <c r="C1220" s="21" t="s">
        <v>757</v>
      </c>
      <c r="D1220" s="20" t="s">
        <v>264</v>
      </c>
      <c r="E1220" s="20" t="s">
        <v>981</v>
      </c>
      <c r="F1220" s="141">
        <v>1</v>
      </c>
      <c r="G1220" s="22">
        <v>2248.1</v>
      </c>
      <c r="H1220" s="23">
        <f t="shared" si="37"/>
        <v>2248.1</v>
      </c>
      <c r="I1220" s="24" t="s">
        <v>974</v>
      </c>
    </row>
    <row r="1221" spans="1:9" ht="25.5">
      <c r="A1221" s="25">
        <v>1166</v>
      </c>
      <c r="B1221" s="20" t="s">
        <v>3564</v>
      </c>
      <c r="C1221" s="21" t="s">
        <v>758</v>
      </c>
      <c r="D1221" s="20" t="s">
        <v>264</v>
      </c>
      <c r="E1221" s="20" t="s">
        <v>981</v>
      </c>
      <c r="F1221" s="141">
        <v>1</v>
      </c>
      <c r="G1221" s="22">
        <v>1094.68</v>
      </c>
      <c r="H1221" s="23">
        <f t="shared" si="37"/>
        <v>1094.68</v>
      </c>
      <c r="I1221" s="24" t="s">
        <v>974</v>
      </c>
    </row>
    <row r="1222" spans="1:9" ht="25.5">
      <c r="A1222" s="25">
        <v>1167</v>
      </c>
      <c r="B1222" s="20" t="s">
        <v>3565</v>
      </c>
      <c r="C1222" s="21" t="s">
        <v>759</v>
      </c>
      <c r="D1222" s="20" t="s">
        <v>264</v>
      </c>
      <c r="E1222" s="20" t="s">
        <v>981</v>
      </c>
      <c r="F1222" s="141">
        <v>1</v>
      </c>
      <c r="G1222" s="22">
        <v>818.05</v>
      </c>
      <c r="H1222" s="23">
        <f t="shared" si="37"/>
        <v>818.05</v>
      </c>
      <c r="I1222" s="24" t="s">
        <v>974</v>
      </c>
    </row>
    <row r="1223" spans="1:9" ht="25.5">
      <c r="A1223" s="25">
        <v>1168</v>
      </c>
      <c r="B1223" s="20" t="s">
        <v>3566</v>
      </c>
      <c r="C1223" s="21" t="s">
        <v>760</v>
      </c>
      <c r="D1223" s="20" t="s">
        <v>264</v>
      </c>
      <c r="E1223" s="20" t="s">
        <v>981</v>
      </c>
      <c r="F1223" s="141">
        <v>1</v>
      </c>
      <c r="G1223" s="22">
        <v>1789.1</v>
      </c>
      <c r="H1223" s="23">
        <f t="shared" si="37"/>
        <v>1789.1</v>
      </c>
      <c r="I1223" s="24" t="s">
        <v>974</v>
      </c>
    </row>
    <row r="1224" spans="1:9" ht="25.5">
      <c r="A1224" s="25">
        <v>1169</v>
      </c>
      <c r="B1224" s="20" t="s">
        <v>3567</v>
      </c>
      <c r="C1224" s="21" t="s">
        <v>761</v>
      </c>
      <c r="D1224" s="20" t="s">
        <v>264</v>
      </c>
      <c r="E1224" s="20" t="s">
        <v>981</v>
      </c>
      <c r="F1224" s="141">
        <v>1</v>
      </c>
      <c r="G1224" s="22">
        <v>1553.68</v>
      </c>
      <c r="H1224" s="23">
        <f t="shared" si="37"/>
        <v>1553.68</v>
      </c>
      <c r="I1224" s="24" t="s">
        <v>974</v>
      </c>
    </row>
    <row r="1225" spans="1:9" ht="25.5">
      <c r="A1225" s="25">
        <v>1170</v>
      </c>
      <c r="B1225" s="20" t="s">
        <v>3569</v>
      </c>
      <c r="C1225" s="21" t="s">
        <v>3568</v>
      </c>
      <c r="D1225" s="20" t="s">
        <v>264</v>
      </c>
      <c r="E1225" s="20" t="s">
        <v>981</v>
      </c>
      <c r="F1225" s="141">
        <v>1</v>
      </c>
      <c r="G1225" s="22">
        <v>3931.1</v>
      </c>
      <c r="H1225" s="23">
        <f t="shared" si="37"/>
        <v>3931.1</v>
      </c>
      <c r="I1225" s="24" t="s">
        <v>974</v>
      </c>
    </row>
    <row r="1226" spans="1:9" ht="38.25">
      <c r="A1226" s="25">
        <v>1171</v>
      </c>
      <c r="B1226" s="20" t="s">
        <v>3570</v>
      </c>
      <c r="C1226" s="21" t="s">
        <v>762</v>
      </c>
      <c r="D1226" s="20" t="s">
        <v>264</v>
      </c>
      <c r="E1226" s="20" t="s">
        <v>981</v>
      </c>
      <c r="F1226" s="141">
        <v>1</v>
      </c>
      <c r="G1226" s="22">
        <v>665.05</v>
      </c>
      <c r="H1226" s="23">
        <f t="shared" si="37"/>
        <v>665.05</v>
      </c>
      <c r="I1226" s="24" t="s">
        <v>974</v>
      </c>
    </row>
    <row r="1227" spans="1:9" ht="38.25">
      <c r="A1227" s="25">
        <v>1172</v>
      </c>
      <c r="B1227" s="20" t="s">
        <v>3571</v>
      </c>
      <c r="C1227" s="21" t="s">
        <v>763</v>
      </c>
      <c r="D1227" s="20" t="s">
        <v>264</v>
      </c>
      <c r="E1227" s="20" t="s">
        <v>981</v>
      </c>
      <c r="F1227" s="141">
        <v>1</v>
      </c>
      <c r="G1227" s="22">
        <v>665.05</v>
      </c>
      <c r="H1227" s="23">
        <f t="shared" si="37"/>
        <v>665.05</v>
      </c>
      <c r="I1227" s="24" t="s">
        <v>974</v>
      </c>
    </row>
    <row r="1228" spans="1:9" ht="38.25">
      <c r="A1228" s="25">
        <v>1173</v>
      </c>
      <c r="B1228" s="20" t="s">
        <v>3572</v>
      </c>
      <c r="C1228" s="21" t="s">
        <v>764</v>
      </c>
      <c r="D1228" s="20" t="s">
        <v>264</v>
      </c>
      <c r="E1228" s="20" t="s">
        <v>981</v>
      </c>
      <c r="F1228" s="141">
        <v>1</v>
      </c>
      <c r="G1228" s="22">
        <v>665.05</v>
      </c>
      <c r="H1228" s="23">
        <f t="shared" si="37"/>
        <v>665.05</v>
      </c>
      <c r="I1228" s="24" t="s">
        <v>974</v>
      </c>
    </row>
    <row r="1229" spans="1:9" ht="38.25">
      <c r="A1229" s="25">
        <v>1174</v>
      </c>
      <c r="B1229" s="20" t="s">
        <v>3573</v>
      </c>
      <c r="C1229" s="21" t="s">
        <v>765</v>
      </c>
      <c r="D1229" s="20" t="s">
        <v>264</v>
      </c>
      <c r="E1229" s="20" t="s">
        <v>981</v>
      </c>
      <c r="F1229" s="141">
        <v>1</v>
      </c>
      <c r="G1229" s="22">
        <v>665.05</v>
      </c>
      <c r="H1229" s="23">
        <f t="shared" si="37"/>
        <v>665.05</v>
      </c>
      <c r="I1229" s="24" t="s">
        <v>974</v>
      </c>
    </row>
    <row r="1230" spans="1:9" ht="38.25">
      <c r="A1230" s="25">
        <v>1175</v>
      </c>
      <c r="B1230" s="20" t="s">
        <v>3574</v>
      </c>
      <c r="C1230" s="21" t="s">
        <v>766</v>
      </c>
      <c r="D1230" s="20" t="s">
        <v>264</v>
      </c>
      <c r="E1230" s="20" t="s">
        <v>981</v>
      </c>
      <c r="F1230" s="141">
        <v>1</v>
      </c>
      <c r="G1230" s="22">
        <v>665.05</v>
      </c>
      <c r="H1230" s="23">
        <f t="shared" si="37"/>
        <v>665.05</v>
      </c>
      <c r="I1230" s="24" t="s">
        <v>974</v>
      </c>
    </row>
    <row r="1231" spans="1:9" ht="25.5">
      <c r="A1231" s="25">
        <v>1176</v>
      </c>
      <c r="B1231" s="20" t="s">
        <v>3575</v>
      </c>
      <c r="C1231" s="21" t="s">
        <v>767</v>
      </c>
      <c r="D1231" s="20" t="s">
        <v>264</v>
      </c>
      <c r="E1231" s="20" t="s">
        <v>981</v>
      </c>
      <c r="F1231" s="141">
        <v>1</v>
      </c>
      <c r="G1231" s="22">
        <v>2656.1</v>
      </c>
      <c r="H1231" s="23">
        <f t="shared" si="37"/>
        <v>2656.1</v>
      </c>
      <c r="I1231" s="24" t="s">
        <v>974</v>
      </c>
    </row>
    <row r="1232" spans="1:9" ht="38.25">
      <c r="A1232" s="25">
        <v>1177</v>
      </c>
      <c r="B1232" s="20" t="s">
        <v>3576</v>
      </c>
      <c r="C1232" s="21" t="s">
        <v>3577</v>
      </c>
      <c r="D1232" s="20" t="s">
        <v>264</v>
      </c>
      <c r="E1232" s="20" t="s">
        <v>981</v>
      </c>
      <c r="F1232" s="141">
        <v>1</v>
      </c>
      <c r="G1232" s="22">
        <v>665.05</v>
      </c>
      <c r="H1232" s="23">
        <f t="shared" si="37"/>
        <v>665.05</v>
      </c>
      <c r="I1232" s="24" t="s">
        <v>974</v>
      </c>
    </row>
    <row r="1233" spans="1:9" ht="38.25">
      <c r="A1233" s="25">
        <v>1178</v>
      </c>
      <c r="B1233" s="20" t="s">
        <v>3578</v>
      </c>
      <c r="C1233" s="21" t="s">
        <v>768</v>
      </c>
      <c r="D1233" s="20" t="s">
        <v>264</v>
      </c>
      <c r="E1233" s="20" t="s">
        <v>981</v>
      </c>
      <c r="F1233" s="141">
        <v>1</v>
      </c>
      <c r="G1233" s="22">
        <v>665.05</v>
      </c>
      <c r="H1233" s="23">
        <f t="shared" si="37"/>
        <v>665.05</v>
      </c>
      <c r="I1233" s="24" t="s">
        <v>974</v>
      </c>
    </row>
    <row r="1234" spans="1:9" ht="38.25">
      <c r="A1234" s="25">
        <v>1179</v>
      </c>
      <c r="B1234" s="20" t="s">
        <v>3579</v>
      </c>
      <c r="C1234" s="21" t="s">
        <v>769</v>
      </c>
      <c r="D1234" s="20" t="s">
        <v>264</v>
      </c>
      <c r="E1234" s="20" t="s">
        <v>981</v>
      </c>
      <c r="F1234" s="141">
        <v>1</v>
      </c>
      <c r="G1234" s="22">
        <v>1047.55</v>
      </c>
      <c r="H1234" s="23">
        <f t="shared" si="37"/>
        <v>1047.55</v>
      </c>
      <c r="I1234" s="24" t="s">
        <v>974</v>
      </c>
    </row>
    <row r="1235" spans="1:9" ht="38.25">
      <c r="A1235" s="25">
        <v>1180</v>
      </c>
      <c r="B1235" s="20" t="s">
        <v>3580</v>
      </c>
      <c r="C1235" s="21" t="s">
        <v>770</v>
      </c>
      <c r="D1235" s="20" t="s">
        <v>264</v>
      </c>
      <c r="E1235" s="20" t="s">
        <v>981</v>
      </c>
      <c r="F1235" s="141">
        <v>1</v>
      </c>
      <c r="G1235" s="22">
        <v>665.05</v>
      </c>
      <c r="H1235" s="23">
        <f t="shared" si="37"/>
        <v>665.05</v>
      </c>
      <c r="I1235" s="24" t="s">
        <v>974</v>
      </c>
    </row>
    <row r="1236" spans="1:9" ht="25.5">
      <c r="A1236" s="25">
        <v>1181</v>
      </c>
      <c r="B1236" s="20" t="s">
        <v>3581</v>
      </c>
      <c r="C1236" s="21" t="s">
        <v>771</v>
      </c>
      <c r="D1236" s="20" t="s">
        <v>264</v>
      </c>
      <c r="E1236" s="20" t="s">
        <v>981</v>
      </c>
      <c r="F1236" s="141">
        <v>1</v>
      </c>
      <c r="G1236" s="22">
        <v>2860.1</v>
      </c>
      <c r="H1236" s="23">
        <f t="shared" si="37"/>
        <v>2860.1</v>
      </c>
      <c r="I1236" s="24" t="s">
        <v>974</v>
      </c>
    </row>
    <row r="1237" spans="1:9" ht="38.25">
      <c r="A1237" s="25">
        <v>1182</v>
      </c>
      <c r="B1237" s="20" t="s">
        <v>3582</v>
      </c>
      <c r="C1237" s="21" t="s">
        <v>772</v>
      </c>
      <c r="D1237" s="20" t="s">
        <v>264</v>
      </c>
      <c r="E1237" s="20" t="s">
        <v>981</v>
      </c>
      <c r="F1237" s="141">
        <v>1</v>
      </c>
      <c r="G1237" s="22">
        <v>1430.05</v>
      </c>
      <c r="H1237" s="23">
        <f t="shared" si="37"/>
        <v>1430.05</v>
      </c>
      <c r="I1237" s="24" t="s">
        <v>974</v>
      </c>
    </row>
    <row r="1238" spans="1:9" ht="38.25">
      <c r="A1238" s="25">
        <v>1183</v>
      </c>
      <c r="B1238" s="20" t="s">
        <v>3583</v>
      </c>
      <c r="C1238" s="21" t="s">
        <v>773</v>
      </c>
      <c r="D1238" s="20" t="s">
        <v>264</v>
      </c>
      <c r="E1238" s="20" t="s">
        <v>981</v>
      </c>
      <c r="F1238" s="141">
        <v>1</v>
      </c>
      <c r="G1238" s="22">
        <v>665.05</v>
      </c>
      <c r="H1238" s="23">
        <f t="shared" si="37"/>
        <v>665.05</v>
      </c>
      <c r="I1238" s="24" t="s">
        <v>974</v>
      </c>
    </row>
    <row r="1239" spans="1:9" ht="38.25">
      <c r="A1239" s="25">
        <v>1184</v>
      </c>
      <c r="B1239" s="20" t="s">
        <v>3584</v>
      </c>
      <c r="C1239" s="21" t="s">
        <v>774</v>
      </c>
      <c r="D1239" s="20" t="s">
        <v>264</v>
      </c>
      <c r="E1239" s="20" t="s">
        <v>981</v>
      </c>
      <c r="F1239" s="141">
        <v>1</v>
      </c>
      <c r="G1239" s="22">
        <v>665.05</v>
      </c>
      <c r="H1239" s="23">
        <f t="shared" si="37"/>
        <v>665.05</v>
      </c>
      <c r="I1239" s="24" t="s">
        <v>974</v>
      </c>
    </row>
    <row r="1240" spans="1:9" ht="38.25">
      <c r="A1240" s="25">
        <v>1185</v>
      </c>
      <c r="B1240" s="20" t="s">
        <v>3585</v>
      </c>
      <c r="C1240" s="21" t="s">
        <v>101</v>
      </c>
      <c r="D1240" s="20" t="s">
        <v>264</v>
      </c>
      <c r="E1240" s="20" t="s">
        <v>981</v>
      </c>
      <c r="F1240" s="141">
        <v>1</v>
      </c>
      <c r="G1240" s="22">
        <v>665.05</v>
      </c>
      <c r="H1240" s="23">
        <f t="shared" si="37"/>
        <v>665.05</v>
      </c>
      <c r="I1240" s="24" t="s">
        <v>974</v>
      </c>
    </row>
    <row r="1241" spans="1:9" ht="25.5">
      <c r="A1241" s="25">
        <v>1186</v>
      </c>
      <c r="B1241" s="20" t="s">
        <v>3586</v>
      </c>
      <c r="C1241" s="21" t="s">
        <v>102</v>
      </c>
      <c r="D1241" s="20" t="s">
        <v>264</v>
      </c>
      <c r="E1241" s="20" t="s">
        <v>981</v>
      </c>
      <c r="F1241" s="141">
        <v>1</v>
      </c>
      <c r="G1241" s="22">
        <v>6614.52</v>
      </c>
      <c r="H1241" s="23">
        <f t="shared" si="37"/>
        <v>6614.52</v>
      </c>
      <c r="I1241" s="24" t="s">
        <v>974</v>
      </c>
    </row>
    <row r="1242" spans="1:9" ht="38.25">
      <c r="A1242" s="25">
        <v>1187</v>
      </c>
      <c r="B1242" s="20" t="s">
        <v>3587</v>
      </c>
      <c r="C1242" s="21" t="s">
        <v>103</v>
      </c>
      <c r="D1242" s="20" t="s">
        <v>264</v>
      </c>
      <c r="E1242" s="20" t="s">
        <v>981</v>
      </c>
      <c r="F1242" s="141">
        <v>1</v>
      </c>
      <c r="G1242" s="22">
        <v>1047.55</v>
      </c>
      <c r="H1242" s="23">
        <f t="shared" si="37"/>
        <v>1047.55</v>
      </c>
      <c r="I1242" s="24" t="s">
        <v>974</v>
      </c>
    </row>
    <row r="1243" spans="1:9" ht="38.25">
      <c r="A1243" s="25">
        <v>1188</v>
      </c>
      <c r="B1243" s="20" t="s">
        <v>3588</v>
      </c>
      <c r="C1243" s="21" t="s">
        <v>104</v>
      </c>
      <c r="D1243" s="20" t="s">
        <v>264</v>
      </c>
      <c r="E1243" s="20" t="s">
        <v>981</v>
      </c>
      <c r="F1243" s="141">
        <v>1</v>
      </c>
      <c r="G1243" s="22">
        <v>665.05</v>
      </c>
      <c r="H1243" s="23">
        <f t="shared" si="37"/>
        <v>665.05</v>
      </c>
      <c r="I1243" s="24" t="s">
        <v>974</v>
      </c>
    </row>
    <row r="1244" spans="1:9" ht="38.25">
      <c r="A1244" s="25">
        <v>1189</v>
      </c>
      <c r="B1244" s="20" t="s">
        <v>3589</v>
      </c>
      <c r="C1244" s="21" t="s">
        <v>105</v>
      </c>
      <c r="D1244" s="20" t="s">
        <v>264</v>
      </c>
      <c r="E1244" s="20" t="s">
        <v>981</v>
      </c>
      <c r="F1244" s="141">
        <v>1</v>
      </c>
      <c r="G1244" s="22">
        <v>1047.55</v>
      </c>
      <c r="H1244" s="23">
        <f t="shared" si="37"/>
        <v>1047.55</v>
      </c>
      <c r="I1244" s="24" t="s">
        <v>974</v>
      </c>
    </row>
    <row r="1245" spans="1:9" ht="38.25">
      <c r="A1245" s="25">
        <v>1190</v>
      </c>
      <c r="B1245" s="20" t="s">
        <v>3590</v>
      </c>
      <c r="C1245" s="21" t="s">
        <v>106</v>
      </c>
      <c r="D1245" s="20" t="s">
        <v>264</v>
      </c>
      <c r="E1245" s="20" t="s">
        <v>981</v>
      </c>
      <c r="F1245" s="141">
        <v>1</v>
      </c>
      <c r="G1245" s="22">
        <v>665.05</v>
      </c>
      <c r="H1245" s="23">
        <f t="shared" si="37"/>
        <v>665.05</v>
      </c>
      <c r="I1245" s="24" t="s">
        <v>974</v>
      </c>
    </row>
    <row r="1246" spans="1:9" ht="38.25">
      <c r="A1246" s="25">
        <v>1191</v>
      </c>
      <c r="B1246" s="20" t="s">
        <v>3591</v>
      </c>
      <c r="C1246" s="21" t="s">
        <v>107</v>
      </c>
      <c r="D1246" s="20" t="s">
        <v>264</v>
      </c>
      <c r="E1246" s="20" t="s">
        <v>981</v>
      </c>
      <c r="F1246" s="141">
        <v>1</v>
      </c>
      <c r="G1246" s="22">
        <v>665.05</v>
      </c>
      <c r="H1246" s="23">
        <f t="shared" si="37"/>
        <v>665.05</v>
      </c>
      <c r="I1246" s="24" t="s">
        <v>974</v>
      </c>
    </row>
    <row r="1247" spans="1:9" ht="38.25">
      <c r="A1247" s="25">
        <v>1192</v>
      </c>
      <c r="B1247" s="20" t="s">
        <v>3592</v>
      </c>
      <c r="C1247" s="21" t="s">
        <v>108</v>
      </c>
      <c r="D1247" s="20" t="s">
        <v>264</v>
      </c>
      <c r="E1247" s="20" t="s">
        <v>981</v>
      </c>
      <c r="F1247" s="141">
        <v>1</v>
      </c>
      <c r="G1247" s="22">
        <v>1047.55</v>
      </c>
      <c r="H1247" s="23">
        <f t="shared" si="37"/>
        <v>1047.55</v>
      </c>
      <c r="I1247" s="24" t="s">
        <v>974</v>
      </c>
    </row>
    <row r="1248" spans="1:9" ht="38.25">
      <c r="A1248" s="25">
        <v>1193</v>
      </c>
      <c r="B1248" s="20" t="s">
        <v>3593</v>
      </c>
      <c r="C1248" s="21" t="s">
        <v>109</v>
      </c>
      <c r="D1248" s="20" t="s">
        <v>264</v>
      </c>
      <c r="E1248" s="20" t="s">
        <v>981</v>
      </c>
      <c r="F1248" s="141">
        <v>1</v>
      </c>
      <c r="G1248" s="22">
        <v>665.05</v>
      </c>
      <c r="H1248" s="23">
        <f t="shared" si="37"/>
        <v>665.05</v>
      </c>
      <c r="I1248" s="24" t="s">
        <v>974</v>
      </c>
    </row>
    <row r="1249" spans="1:9" ht="38.25">
      <c r="A1249" s="25">
        <v>1194</v>
      </c>
      <c r="B1249" s="20" t="s">
        <v>3594</v>
      </c>
      <c r="C1249" s="21" t="s">
        <v>110</v>
      </c>
      <c r="D1249" s="20" t="s">
        <v>264</v>
      </c>
      <c r="E1249" s="20" t="s">
        <v>981</v>
      </c>
      <c r="F1249" s="141">
        <v>1</v>
      </c>
      <c r="G1249" s="22">
        <v>665.05</v>
      </c>
      <c r="H1249" s="23">
        <f t="shared" si="37"/>
        <v>665.05</v>
      </c>
      <c r="I1249" s="24" t="s">
        <v>974</v>
      </c>
    </row>
    <row r="1250" spans="1:9" ht="38.25">
      <c r="A1250" s="25">
        <v>1195</v>
      </c>
      <c r="B1250" s="20" t="s">
        <v>3595</v>
      </c>
      <c r="C1250" s="21" t="s">
        <v>111</v>
      </c>
      <c r="D1250" s="20" t="s">
        <v>264</v>
      </c>
      <c r="E1250" s="20" t="s">
        <v>981</v>
      </c>
      <c r="F1250" s="141">
        <v>1</v>
      </c>
      <c r="G1250" s="22">
        <v>665.05</v>
      </c>
      <c r="H1250" s="23">
        <f t="shared" si="37"/>
        <v>665.05</v>
      </c>
      <c r="I1250" s="24" t="s">
        <v>974</v>
      </c>
    </row>
    <row r="1251" spans="1:9" ht="38.25">
      <c r="A1251" s="25">
        <v>1196</v>
      </c>
      <c r="B1251" s="20" t="s">
        <v>3596</v>
      </c>
      <c r="C1251" s="21" t="s">
        <v>112</v>
      </c>
      <c r="D1251" s="20" t="s">
        <v>264</v>
      </c>
      <c r="E1251" s="20" t="s">
        <v>981</v>
      </c>
      <c r="F1251" s="141">
        <v>1</v>
      </c>
      <c r="G1251" s="22">
        <v>665.05</v>
      </c>
      <c r="H1251" s="23">
        <f t="shared" si="37"/>
        <v>665.05</v>
      </c>
      <c r="I1251" s="24" t="s">
        <v>974</v>
      </c>
    </row>
    <row r="1252" spans="1:9" ht="38.25">
      <c r="A1252" s="25">
        <v>1197</v>
      </c>
      <c r="B1252" s="20" t="s">
        <v>3597</v>
      </c>
      <c r="C1252" s="21" t="s">
        <v>113</v>
      </c>
      <c r="D1252" s="20" t="s">
        <v>264</v>
      </c>
      <c r="E1252" s="20" t="s">
        <v>981</v>
      </c>
      <c r="F1252" s="141">
        <v>1</v>
      </c>
      <c r="G1252" s="22">
        <v>665.05</v>
      </c>
      <c r="H1252" s="23">
        <f t="shared" si="37"/>
        <v>665.05</v>
      </c>
      <c r="I1252" s="24" t="s">
        <v>974</v>
      </c>
    </row>
    <row r="1253" spans="1:9" ht="38.25">
      <c r="A1253" s="25">
        <v>1198</v>
      </c>
      <c r="B1253" s="20" t="s">
        <v>3598</v>
      </c>
      <c r="C1253" s="21" t="s">
        <v>3599</v>
      </c>
      <c r="D1253" s="20" t="s">
        <v>264</v>
      </c>
      <c r="E1253" s="20" t="s">
        <v>981</v>
      </c>
      <c r="F1253" s="141">
        <v>1</v>
      </c>
      <c r="G1253" s="22">
        <v>665.05</v>
      </c>
      <c r="H1253" s="23">
        <f t="shared" si="37"/>
        <v>665.05</v>
      </c>
      <c r="I1253" s="24" t="s">
        <v>974</v>
      </c>
    </row>
    <row r="1254" spans="1:9" ht="25.5">
      <c r="A1254" s="25">
        <v>1199</v>
      </c>
      <c r="B1254" s="20" t="s">
        <v>3600</v>
      </c>
      <c r="C1254" s="21" t="s">
        <v>114</v>
      </c>
      <c r="D1254" s="20" t="s">
        <v>264</v>
      </c>
      <c r="E1254" s="20" t="s">
        <v>981</v>
      </c>
      <c r="F1254" s="141">
        <v>1</v>
      </c>
      <c r="G1254" s="22">
        <v>2012.68</v>
      </c>
      <c r="H1254" s="23">
        <f t="shared" si="37"/>
        <v>2012.68</v>
      </c>
      <c r="I1254" s="24" t="s">
        <v>974</v>
      </c>
    </row>
    <row r="1255" spans="1:9" ht="25.5">
      <c r="A1255" s="25">
        <v>1200</v>
      </c>
      <c r="B1255" s="20" t="s">
        <v>3601</v>
      </c>
      <c r="C1255" s="21" t="s">
        <v>115</v>
      </c>
      <c r="D1255" s="20" t="s">
        <v>264</v>
      </c>
      <c r="E1255" s="20" t="s">
        <v>981</v>
      </c>
      <c r="F1255" s="141">
        <v>1</v>
      </c>
      <c r="G1255" s="22">
        <v>4715.68</v>
      </c>
      <c r="H1255" s="23">
        <f t="shared" si="37"/>
        <v>4715.68</v>
      </c>
      <c r="I1255" s="24" t="s">
        <v>974</v>
      </c>
    </row>
    <row r="1256" spans="1:9" ht="38.25">
      <c r="A1256" s="25">
        <v>1201</v>
      </c>
      <c r="B1256" s="20" t="s">
        <v>3602</v>
      </c>
      <c r="C1256" s="21" t="s">
        <v>116</v>
      </c>
      <c r="D1256" s="20" t="s">
        <v>264</v>
      </c>
      <c r="E1256" s="20" t="s">
        <v>981</v>
      </c>
      <c r="F1256" s="141">
        <v>1</v>
      </c>
      <c r="G1256" s="22">
        <v>4237.1000000000004</v>
      </c>
      <c r="H1256" s="23">
        <f t="shared" si="37"/>
        <v>4237.1000000000004</v>
      </c>
      <c r="I1256" s="24" t="s">
        <v>974</v>
      </c>
    </row>
    <row r="1257" spans="1:9" ht="25.5">
      <c r="A1257" s="25">
        <v>1202</v>
      </c>
      <c r="B1257" s="20" t="s">
        <v>3603</v>
      </c>
      <c r="C1257" s="21" t="s">
        <v>117</v>
      </c>
      <c r="D1257" s="20" t="s">
        <v>264</v>
      </c>
      <c r="E1257" s="20" t="s">
        <v>981</v>
      </c>
      <c r="F1257" s="141">
        <v>1</v>
      </c>
      <c r="G1257" s="22">
        <v>1277.05</v>
      </c>
      <c r="H1257" s="23">
        <f t="shared" si="37"/>
        <v>1277.05</v>
      </c>
      <c r="I1257" s="24" t="s">
        <v>974</v>
      </c>
    </row>
    <row r="1258" spans="1:9" ht="25.5">
      <c r="A1258" s="25">
        <v>1203</v>
      </c>
      <c r="B1258" s="20" t="s">
        <v>3604</v>
      </c>
      <c r="C1258" s="21" t="s">
        <v>118</v>
      </c>
      <c r="D1258" s="20" t="s">
        <v>264</v>
      </c>
      <c r="E1258" s="20" t="s">
        <v>981</v>
      </c>
      <c r="F1258" s="141">
        <v>1</v>
      </c>
      <c r="G1258" s="22">
        <v>1124.05</v>
      </c>
      <c r="H1258" s="23">
        <f t="shared" si="37"/>
        <v>1124.05</v>
      </c>
      <c r="I1258" s="24" t="s">
        <v>974</v>
      </c>
    </row>
    <row r="1259" spans="1:9" ht="25.5">
      <c r="A1259" s="25">
        <v>1204</v>
      </c>
      <c r="B1259" s="20" t="s">
        <v>3605</v>
      </c>
      <c r="C1259" s="21" t="s">
        <v>119</v>
      </c>
      <c r="D1259" s="20" t="s">
        <v>264</v>
      </c>
      <c r="E1259" s="20" t="s">
        <v>981</v>
      </c>
      <c r="F1259" s="141">
        <v>1</v>
      </c>
      <c r="G1259" s="22">
        <v>1358.65</v>
      </c>
      <c r="H1259" s="23">
        <f t="shared" si="37"/>
        <v>1358.65</v>
      </c>
      <c r="I1259" s="24" t="s">
        <v>974</v>
      </c>
    </row>
    <row r="1260" spans="1:9" ht="25.5">
      <c r="A1260" s="25">
        <v>1205</v>
      </c>
      <c r="B1260" s="20" t="s">
        <v>3606</v>
      </c>
      <c r="C1260" s="21" t="s">
        <v>120</v>
      </c>
      <c r="D1260" s="20" t="s">
        <v>264</v>
      </c>
      <c r="E1260" s="20" t="s">
        <v>981</v>
      </c>
      <c r="F1260" s="141">
        <v>1</v>
      </c>
      <c r="G1260" s="22">
        <v>3880.1</v>
      </c>
      <c r="H1260" s="23">
        <f t="shared" si="37"/>
        <v>3880.1</v>
      </c>
      <c r="I1260" s="24" t="s">
        <v>974</v>
      </c>
    </row>
    <row r="1261" spans="1:9" ht="25.5">
      <c r="A1261" s="25">
        <v>1206</v>
      </c>
      <c r="B1261" s="20" t="s">
        <v>3607</v>
      </c>
      <c r="C1261" s="21" t="s">
        <v>121</v>
      </c>
      <c r="D1261" s="20" t="s">
        <v>264</v>
      </c>
      <c r="E1261" s="20" t="s">
        <v>981</v>
      </c>
      <c r="F1261" s="141">
        <v>1</v>
      </c>
      <c r="G1261" s="22">
        <v>7758.15</v>
      </c>
      <c r="H1261" s="23">
        <f t="shared" si="37"/>
        <v>7758.15</v>
      </c>
      <c r="I1261" s="24" t="s">
        <v>974</v>
      </c>
    </row>
    <row r="1262" spans="1:9" ht="38.25">
      <c r="A1262" s="25">
        <v>1207</v>
      </c>
      <c r="B1262" s="20" t="s">
        <v>3608</v>
      </c>
      <c r="C1262" s="21" t="s">
        <v>122</v>
      </c>
      <c r="D1262" s="20" t="s">
        <v>264</v>
      </c>
      <c r="E1262" s="20" t="s">
        <v>981</v>
      </c>
      <c r="F1262" s="141">
        <v>1</v>
      </c>
      <c r="G1262" s="22">
        <v>665.05</v>
      </c>
      <c r="H1262" s="23">
        <f t="shared" si="37"/>
        <v>665.05</v>
      </c>
      <c r="I1262" s="24" t="s">
        <v>974</v>
      </c>
    </row>
    <row r="1263" spans="1:9" ht="38.25">
      <c r="A1263" s="25">
        <v>1208</v>
      </c>
      <c r="B1263" s="20" t="s">
        <v>3609</v>
      </c>
      <c r="C1263" s="21" t="s">
        <v>123</v>
      </c>
      <c r="D1263" s="20" t="s">
        <v>264</v>
      </c>
      <c r="E1263" s="20" t="s">
        <v>981</v>
      </c>
      <c r="F1263" s="141">
        <v>1</v>
      </c>
      <c r="G1263" s="22">
        <v>665.05</v>
      </c>
      <c r="H1263" s="23">
        <f t="shared" si="37"/>
        <v>665.05</v>
      </c>
      <c r="I1263" s="24" t="s">
        <v>974</v>
      </c>
    </row>
    <row r="1264" spans="1:9" ht="38.25">
      <c r="A1264" s="25">
        <v>1209</v>
      </c>
      <c r="B1264" s="20" t="s">
        <v>3610</v>
      </c>
      <c r="C1264" s="21" t="s">
        <v>124</v>
      </c>
      <c r="D1264" s="20" t="s">
        <v>264</v>
      </c>
      <c r="E1264" s="20" t="s">
        <v>981</v>
      </c>
      <c r="F1264" s="141">
        <v>1</v>
      </c>
      <c r="G1264" s="22">
        <v>665.05</v>
      </c>
      <c r="H1264" s="23">
        <f t="shared" si="37"/>
        <v>665.05</v>
      </c>
      <c r="I1264" s="24" t="s">
        <v>974</v>
      </c>
    </row>
    <row r="1265" spans="1:9" ht="38.25">
      <c r="A1265" s="25">
        <v>1210</v>
      </c>
      <c r="B1265" s="20" t="s">
        <v>3611</v>
      </c>
      <c r="C1265" s="21" t="s">
        <v>125</v>
      </c>
      <c r="D1265" s="20" t="s">
        <v>264</v>
      </c>
      <c r="E1265" s="20" t="s">
        <v>981</v>
      </c>
      <c r="F1265" s="141">
        <v>1</v>
      </c>
      <c r="G1265" s="22">
        <v>665.05</v>
      </c>
      <c r="H1265" s="23">
        <f t="shared" si="37"/>
        <v>665.05</v>
      </c>
      <c r="I1265" s="24" t="s">
        <v>974</v>
      </c>
    </row>
    <row r="1266" spans="1:9" ht="38.25">
      <c r="A1266" s="25">
        <v>1211</v>
      </c>
      <c r="B1266" s="20" t="s">
        <v>3612</v>
      </c>
      <c r="C1266" s="21" t="s">
        <v>126</v>
      </c>
      <c r="D1266" s="20" t="s">
        <v>264</v>
      </c>
      <c r="E1266" s="20" t="s">
        <v>981</v>
      </c>
      <c r="F1266" s="141">
        <v>1</v>
      </c>
      <c r="G1266" s="22">
        <v>665.05</v>
      </c>
      <c r="H1266" s="23">
        <f t="shared" si="37"/>
        <v>665.05</v>
      </c>
      <c r="I1266" s="24" t="s">
        <v>974</v>
      </c>
    </row>
    <row r="1267" spans="1:9" ht="38.25">
      <c r="A1267" s="25">
        <v>1212</v>
      </c>
      <c r="B1267" s="20" t="s">
        <v>3613</v>
      </c>
      <c r="C1267" s="21" t="s">
        <v>127</v>
      </c>
      <c r="D1267" s="20" t="s">
        <v>264</v>
      </c>
      <c r="E1267" s="20" t="s">
        <v>981</v>
      </c>
      <c r="F1267" s="141">
        <v>1</v>
      </c>
      <c r="G1267" s="22">
        <v>665.05</v>
      </c>
      <c r="H1267" s="23">
        <f t="shared" ref="H1267:H1330" si="38">G1267*F1267</f>
        <v>665.05</v>
      </c>
      <c r="I1267" s="24" t="s">
        <v>974</v>
      </c>
    </row>
    <row r="1268" spans="1:9" ht="38.25">
      <c r="A1268" s="25">
        <v>1213</v>
      </c>
      <c r="B1268" s="20" t="s">
        <v>3614</v>
      </c>
      <c r="C1268" s="21" t="s">
        <v>128</v>
      </c>
      <c r="D1268" s="20" t="s">
        <v>264</v>
      </c>
      <c r="E1268" s="20" t="s">
        <v>981</v>
      </c>
      <c r="F1268" s="141">
        <v>1</v>
      </c>
      <c r="G1268" s="22">
        <v>665.05</v>
      </c>
      <c r="H1268" s="23">
        <f t="shared" si="38"/>
        <v>665.05</v>
      </c>
      <c r="I1268" s="24" t="s">
        <v>974</v>
      </c>
    </row>
    <row r="1269" spans="1:9" ht="38.25">
      <c r="A1269" s="25">
        <v>1214</v>
      </c>
      <c r="B1269" s="20" t="s">
        <v>3615</v>
      </c>
      <c r="C1269" s="21" t="s">
        <v>129</v>
      </c>
      <c r="D1269" s="20" t="s">
        <v>264</v>
      </c>
      <c r="E1269" s="20" t="s">
        <v>981</v>
      </c>
      <c r="F1269" s="141">
        <v>1</v>
      </c>
      <c r="G1269" s="22">
        <v>1124.05</v>
      </c>
      <c r="H1269" s="23">
        <f t="shared" si="38"/>
        <v>1124.05</v>
      </c>
      <c r="I1269" s="24" t="s">
        <v>974</v>
      </c>
    </row>
    <row r="1270" spans="1:9" ht="38.25">
      <c r="A1270" s="25">
        <v>1215</v>
      </c>
      <c r="B1270" s="20" t="s">
        <v>3616</v>
      </c>
      <c r="C1270" s="21" t="s">
        <v>130</v>
      </c>
      <c r="D1270" s="20" t="s">
        <v>264</v>
      </c>
      <c r="E1270" s="20" t="s">
        <v>981</v>
      </c>
      <c r="F1270" s="141">
        <v>1</v>
      </c>
      <c r="G1270" s="22">
        <v>1200.55</v>
      </c>
      <c r="H1270" s="23">
        <f t="shared" si="38"/>
        <v>1200.55</v>
      </c>
      <c r="I1270" s="24" t="s">
        <v>974</v>
      </c>
    </row>
    <row r="1271" spans="1:9" ht="25.5">
      <c r="A1271" s="25">
        <v>1216</v>
      </c>
      <c r="B1271" s="20" t="s">
        <v>3617</v>
      </c>
      <c r="C1271" s="21" t="s">
        <v>131</v>
      </c>
      <c r="D1271" s="20" t="s">
        <v>264</v>
      </c>
      <c r="E1271" s="20" t="s">
        <v>981</v>
      </c>
      <c r="F1271" s="141">
        <v>1</v>
      </c>
      <c r="G1271" s="22">
        <v>1353.55</v>
      </c>
      <c r="H1271" s="23">
        <f t="shared" si="38"/>
        <v>1353.55</v>
      </c>
      <c r="I1271" s="24" t="s">
        <v>974</v>
      </c>
    </row>
    <row r="1272" spans="1:9" ht="25.5">
      <c r="A1272" s="25">
        <v>1217</v>
      </c>
      <c r="B1272" s="20" t="s">
        <v>3618</v>
      </c>
      <c r="C1272" s="21" t="s">
        <v>132</v>
      </c>
      <c r="D1272" s="20" t="s">
        <v>264</v>
      </c>
      <c r="E1272" s="20" t="s">
        <v>981</v>
      </c>
      <c r="F1272" s="141">
        <v>1</v>
      </c>
      <c r="G1272" s="22">
        <v>1124.05</v>
      </c>
      <c r="H1272" s="23">
        <f t="shared" si="38"/>
        <v>1124.05</v>
      </c>
      <c r="I1272" s="24" t="s">
        <v>974</v>
      </c>
    </row>
    <row r="1273" spans="1:9" ht="25.5">
      <c r="A1273" s="25">
        <v>1218</v>
      </c>
      <c r="B1273" s="20" t="s">
        <v>3619</v>
      </c>
      <c r="C1273" s="21" t="s">
        <v>133</v>
      </c>
      <c r="D1273" s="20" t="s">
        <v>264</v>
      </c>
      <c r="E1273" s="20" t="s">
        <v>981</v>
      </c>
      <c r="F1273" s="141">
        <v>1</v>
      </c>
      <c r="G1273" s="22">
        <v>3491.68</v>
      </c>
      <c r="H1273" s="23">
        <f t="shared" si="38"/>
        <v>3491.68</v>
      </c>
      <c r="I1273" s="24" t="s">
        <v>974</v>
      </c>
    </row>
    <row r="1274" spans="1:9" ht="25.5">
      <c r="A1274" s="25">
        <v>1219</v>
      </c>
      <c r="B1274" s="20" t="s">
        <v>3620</v>
      </c>
      <c r="C1274" s="21" t="s">
        <v>134</v>
      </c>
      <c r="D1274" s="20" t="s">
        <v>264</v>
      </c>
      <c r="E1274" s="20" t="s">
        <v>981</v>
      </c>
      <c r="F1274" s="141">
        <v>1</v>
      </c>
      <c r="G1274" s="22">
        <v>6022.1</v>
      </c>
      <c r="H1274" s="23">
        <f t="shared" si="38"/>
        <v>6022.1</v>
      </c>
      <c r="I1274" s="24" t="s">
        <v>974</v>
      </c>
    </row>
    <row r="1275" spans="1:9" ht="25.5">
      <c r="A1275" s="25">
        <v>1220</v>
      </c>
      <c r="B1275" s="20" t="s">
        <v>3621</v>
      </c>
      <c r="C1275" s="21" t="s">
        <v>135</v>
      </c>
      <c r="D1275" s="20" t="s">
        <v>264</v>
      </c>
      <c r="E1275" s="20" t="s">
        <v>981</v>
      </c>
      <c r="F1275" s="141">
        <v>1</v>
      </c>
      <c r="G1275" s="22">
        <v>1783.18</v>
      </c>
      <c r="H1275" s="23">
        <f t="shared" si="38"/>
        <v>1783.18</v>
      </c>
      <c r="I1275" s="24" t="s">
        <v>974</v>
      </c>
    </row>
    <row r="1276" spans="1:9" ht="25.5">
      <c r="A1276" s="25">
        <v>1221</v>
      </c>
      <c r="B1276" s="20" t="s">
        <v>3622</v>
      </c>
      <c r="C1276" s="21" t="s">
        <v>136</v>
      </c>
      <c r="D1276" s="20" t="s">
        <v>264</v>
      </c>
      <c r="E1276" s="20" t="s">
        <v>981</v>
      </c>
      <c r="F1276" s="141">
        <v>1</v>
      </c>
      <c r="G1276" s="22">
        <v>1706.68</v>
      </c>
      <c r="H1276" s="23">
        <f t="shared" si="38"/>
        <v>1706.68</v>
      </c>
      <c r="I1276" s="24" t="s">
        <v>974</v>
      </c>
    </row>
    <row r="1277" spans="1:9" ht="38.25">
      <c r="A1277" s="25">
        <v>1222</v>
      </c>
      <c r="B1277" s="20" t="s">
        <v>3623</v>
      </c>
      <c r="C1277" s="21" t="s">
        <v>137</v>
      </c>
      <c r="D1277" s="20" t="s">
        <v>264</v>
      </c>
      <c r="E1277" s="20" t="s">
        <v>981</v>
      </c>
      <c r="F1277" s="141">
        <v>1</v>
      </c>
      <c r="G1277" s="22">
        <v>2862.15</v>
      </c>
      <c r="H1277" s="23">
        <f t="shared" si="38"/>
        <v>2862.15</v>
      </c>
      <c r="I1277" s="24" t="s">
        <v>974</v>
      </c>
    </row>
    <row r="1278" spans="1:9" ht="38.25">
      <c r="A1278" s="25">
        <v>1223</v>
      </c>
      <c r="B1278" s="20" t="s">
        <v>3624</v>
      </c>
      <c r="C1278" s="21" t="s">
        <v>138</v>
      </c>
      <c r="D1278" s="20" t="s">
        <v>264</v>
      </c>
      <c r="E1278" s="20" t="s">
        <v>981</v>
      </c>
      <c r="F1278" s="141">
        <v>1</v>
      </c>
      <c r="G1278" s="22">
        <v>3117.15</v>
      </c>
      <c r="H1278" s="23">
        <f t="shared" si="38"/>
        <v>3117.15</v>
      </c>
      <c r="I1278" s="24" t="s">
        <v>974</v>
      </c>
    </row>
    <row r="1279" spans="1:9" ht="38.25">
      <c r="A1279" s="25">
        <v>1224</v>
      </c>
      <c r="B1279" s="20" t="s">
        <v>3625</v>
      </c>
      <c r="C1279" s="21" t="s">
        <v>139</v>
      </c>
      <c r="D1279" s="20" t="s">
        <v>264</v>
      </c>
      <c r="E1279" s="20" t="s">
        <v>981</v>
      </c>
      <c r="F1279" s="141">
        <v>1</v>
      </c>
      <c r="G1279" s="22">
        <v>1205.6500000000001</v>
      </c>
      <c r="H1279" s="23">
        <f t="shared" si="38"/>
        <v>1205.6500000000001</v>
      </c>
      <c r="I1279" s="24" t="s">
        <v>974</v>
      </c>
    </row>
    <row r="1280" spans="1:9" ht="38.25">
      <c r="A1280" s="25">
        <v>1225</v>
      </c>
      <c r="B1280" s="20" t="s">
        <v>3626</v>
      </c>
      <c r="C1280" s="21" t="s">
        <v>140</v>
      </c>
      <c r="D1280" s="20" t="s">
        <v>264</v>
      </c>
      <c r="E1280" s="20" t="s">
        <v>981</v>
      </c>
      <c r="F1280" s="141">
        <v>1</v>
      </c>
      <c r="G1280" s="22">
        <v>1247.68</v>
      </c>
      <c r="H1280" s="23">
        <f t="shared" si="38"/>
        <v>1247.68</v>
      </c>
      <c r="I1280" s="24" t="s">
        <v>974</v>
      </c>
    </row>
    <row r="1281" spans="1:9" ht="38.25">
      <c r="A1281" s="25">
        <v>1226</v>
      </c>
      <c r="B1281" s="20" t="s">
        <v>3627</v>
      </c>
      <c r="C1281" s="21" t="s">
        <v>3628</v>
      </c>
      <c r="D1281" s="20" t="s">
        <v>264</v>
      </c>
      <c r="E1281" s="20" t="s">
        <v>981</v>
      </c>
      <c r="F1281" s="141">
        <v>1</v>
      </c>
      <c r="G1281" s="22">
        <v>1736.05</v>
      </c>
      <c r="H1281" s="23">
        <f t="shared" si="38"/>
        <v>1736.05</v>
      </c>
      <c r="I1281" s="24" t="s">
        <v>974</v>
      </c>
    </row>
    <row r="1282" spans="1:9" ht="38.25">
      <c r="A1282" s="25">
        <v>1227</v>
      </c>
      <c r="B1282" s="20" t="s">
        <v>3629</v>
      </c>
      <c r="C1282" s="21" t="s">
        <v>141</v>
      </c>
      <c r="D1282" s="20" t="s">
        <v>264</v>
      </c>
      <c r="E1282" s="20" t="s">
        <v>981</v>
      </c>
      <c r="F1282" s="141">
        <v>1</v>
      </c>
      <c r="G1282" s="22">
        <v>1736.05</v>
      </c>
      <c r="H1282" s="23">
        <f t="shared" si="38"/>
        <v>1736.05</v>
      </c>
      <c r="I1282" s="24" t="s">
        <v>974</v>
      </c>
    </row>
    <row r="1283" spans="1:9" ht="38.25">
      <c r="A1283" s="25">
        <v>1228</v>
      </c>
      <c r="B1283" s="20" t="s">
        <v>3630</v>
      </c>
      <c r="C1283" s="21" t="s">
        <v>142</v>
      </c>
      <c r="D1283" s="20" t="s">
        <v>264</v>
      </c>
      <c r="E1283" s="20" t="s">
        <v>981</v>
      </c>
      <c r="F1283" s="141">
        <v>1</v>
      </c>
      <c r="G1283" s="22">
        <v>3542.68</v>
      </c>
      <c r="H1283" s="23">
        <f t="shared" si="38"/>
        <v>3542.68</v>
      </c>
      <c r="I1283" s="24" t="s">
        <v>974</v>
      </c>
    </row>
    <row r="1284" spans="1:9" ht="25.5">
      <c r="A1284" s="25">
        <v>1229</v>
      </c>
      <c r="B1284" s="20" t="s">
        <v>3631</v>
      </c>
      <c r="C1284" s="21" t="s">
        <v>143</v>
      </c>
      <c r="D1284" s="20" t="s">
        <v>264</v>
      </c>
      <c r="E1284" s="20" t="s">
        <v>981</v>
      </c>
      <c r="F1284" s="141">
        <v>1</v>
      </c>
      <c r="G1284" s="22">
        <v>665.05</v>
      </c>
      <c r="H1284" s="23">
        <f t="shared" si="38"/>
        <v>665.05</v>
      </c>
      <c r="I1284" s="24" t="s">
        <v>974</v>
      </c>
    </row>
    <row r="1285" spans="1:9" ht="38.25">
      <c r="A1285" s="25">
        <v>1230</v>
      </c>
      <c r="B1285" s="20" t="s">
        <v>3632</v>
      </c>
      <c r="C1285" s="21" t="s">
        <v>144</v>
      </c>
      <c r="D1285" s="20" t="s">
        <v>264</v>
      </c>
      <c r="E1285" s="20" t="s">
        <v>981</v>
      </c>
      <c r="F1285" s="141">
        <v>1</v>
      </c>
      <c r="G1285" s="22">
        <v>593.65</v>
      </c>
      <c r="H1285" s="23">
        <f t="shared" si="38"/>
        <v>593.65</v>
      </c>
      <c r="I1285" s="24" t="s">
        <v>974</v>
      </c>
    </row>
    <row r="1286" spans="1:9" ht="38.25">
      <c r="A1286" s="25">
        <v>1231</v>
      </c>
      <c r="B1286" s="20" t="s">
        <v>3633</v>
      </c>
      <c r="C1286" s="21" t="s">
        <v>145</v>
      </c>
      <c r="D1286" s="20" t="s">
        <v>264</v>
      </c>
      <c r="E1286" s="20" t="s">
        <v>981</v>
      </c>
      <c r="F1286" s="141">
        <v>1</v>
      </c>
      <c r="G1286" s="22">
        <v>788.68</v>
      </c>
      <c r="H1286" s="23">
        <f t="shared" si="38"/>
        <v>788.68</v>
      </c>
      <c r="I1286" s="24" t="s">
        <v>974</v>
      </c>
    </row>
    <row r="1287" spans="1:9" ht="38.25">
      <c r="A1287" s="25">
        <v>1232</v>
      </c>
      <c r="B1287" s="20" t="s">
        <v>3634</v>
      </c>
      <c r="C1287" s="21" t="s">
        <v>146</v>
      </c>
      <c r="D1287" s="20" t="s">
        <v>264</v>
      </c>
      <c r="E1287" s="20" t="s">
        <v>981</v>
      </c>
      <c r="F1287" s="141">
        <v>1</v>
      </c>
      <c r="G1287" s="22">
        <v>788.68</v>
      </c>
      <c r="H1287" s="23">
        <f t="shared" si="38"/>
        <v>788.68</v>
      </c>
      <c r="I1287" s="24" t="s">
        <v>974</v>
      </c>
    </row>
    <row r="1288" spans="1:9" ht="38.25">
      <c r="A1288" s="25">
        <v>1233</v>
      </c>
      <c r="B1288" s="20" t="s">
        <v>3636</v>
      </c>
      <c r="C1288" s="21" t="s">
        <v>3635</v>
      </c>
      <c r="D1288" s="20" t="s">
        <v>264</v>
      </c>
      <c r="E1288" s="20" t="s">
        <v>981</v>
      </c>
      <c r="F1288" s="141">
        <v>1</v>
      </c>
      <c r="G1288" s="22">
        <v>971.05</v>
      </c>
      <c r="H1288" s="23">
        <f t="shared" si="38"/>
        <v>971.05</v>
      </c>
      <c r="I1288" s="24" t="s">
        <v>974</v>
      </c>
    </row>
    <row r="1289" spans="1:9" ht="25.5">
      <c r="A1289" s="25">
        <v>1234</v>
      </c>
      <c r="B1289" s="20" t="s">
        <v>3637</v>
      </c>
      <c r="C1289" s="21" t="s">
        <v>147</v>
      </c>
      <c r="D1289" s="20" t="s">
        <v>264</v>
      </c>
      <c r="E1289" s="20" t="s">
        <v>981</v>
      </c>
      <c r="F1289" s="141">
        <v>1</v>
      </c>
      <c r="G1289" s="22">
        <v>588.54999999999995</v>
      </c>
      <c r="H1289" s="23">
        <f t="shared" si="38"/>
        <v>588.54999999999995</v>
      </c>
      <c r="I1289" s="24" t="s">
        <v>974</v>
      </c>
    </row>
    <row r="1290" spans="1:9" ht="25.5">
      <c r="A1290" s="25">
        <v>1235</v>
      </c>
      <c r="B1290" s="20" t="s">
        <v>3638</v>
      </c>
      <c r="C1290" s="21" t="s">
        <v>148</v>
      </c>
      <c r="D1290" s="20" t="s">
        <v>264</v>
      </c>
      <c r="E1290" s="20" t="s">
        <v>981</v>
      </c>
      <c r="F1290" s="141">
        <v>1</v>
      </c>
      <c r="G1290" s="22">
        <v>2636.52</v>
      </c>
      <c r="H1290" s="23">
        <f t="shared" si="38"/>
        <v>2636.52</v>
      </c>
      <c r="I1290" s="24" t="s">
        <v>974</v>
      </c>
    </row>
    <row r="1291" spans="1:9" ht="38.25">
      <c r="A1291" s="25">
        <v>1236</v>
      </c>
      <c r="B1291" s="20" t="s">
        <v>3639</v>
      </c>
      <c r="C1291" s="21" t="s">
        <v>149</v>
      </c>
      <c r="D1291" s="20" t="s">
        <v>264</v>
      </c>
      <c r="E1291" s="20" t="s">
        <v>981</v>
      </c>
      <c r="F1291" s="141">
        <v>1</v>
      </c>
      <c r="G1291" s="22">
        <v>665.05</v>
      </c>
      <c r="H1291" s="23">
        <f t="shared" si="38"/>
        <v>665.05</v>
      </c>
      <c r="I1291" s="24" t="s">
        <v>974</v>
      </c>
    </row>
    <row r="1292" spans="1:9" ht="25.5">
      <c r="A1292" s="25">
        <v>1237</v>
      </c>
      <c r="B1292" s="20" t="s">
        <v>3640</v>
      </c>
      <c r="C1292" s="21" t="s">
        <v>150</v>
      </c>
      <c r="D1292" s="20" t="s">
        <v>264</v>
      </c>
      <c r="E1292" s="20" t="s">
        <v>981</v>
      </c>
      <c r="F1292" s="141">
        <v>1</v>
      </c>
      <c r="G1292" s="22">
        <v>1247.68</v>
      </c>
      <c r="H1292" s="23">
        <f t="shared" si="38"/>
        <v>1247.68</v>
      </c>
      <c r="I1292" s="24" t="s">
        <v>974</v>
      </c>
    </row>
    <row r="1293" spans="1:9" ht="25.5">
      <c r="A1293" s="25">
        <v>1238</v>
      </c>
      <c r="B1293" s="20" t="s">
        <v>3641</v>
      </c>
      <c r="C1293" s="21" t="s">
        <v>151</v>
      </c>
      <c r="D1293" s="20" t="s">
        <v>264</v>
      </c>
      <c r="E1293" s="20" t="s">
        <v>981</v>
      </c>
      <c r="F1293" s="141">
        <v>1</v>
      </c>
      <c r="G1293" s="22">
        <v>2942.52</v>
      </c>
      <c r="H1293" s="23">
        <f t="shared" si="38"/>
        <v>2942.52</v>
      </c>
      <c r="I1293" s="24" t="s">
        <v>974</v>
      </c>
    </row>
    <row r="1294" spans="1:9" ht="25.5">
      <c r="A1294" s="25">
        <v>1239</v>
      </c>
      <c r="B1294" s="20" t="s">
        <v>3642</v>
      </c>
      <c r="C1294" s="21" t="s">
        <v>152</v>
      </c>
      <c r="D1294" s="20" t="s">
        <v>264</v>
      </c>
      <c r="E1294" s="20" t="s">
        <v>981</v>
      </c>
      <c r="F1294" s="141">
        <v>1</v>
      </c>
      <c r="G1294" s="22">
        <v>2636.52</v>
      </c>
      <c r="H1294" s="23">
        <f t="shared" si="38"/>
        <v>2636.52</v>
      </c>
      <c r="I1294" s="24" t="s">
        <v>974</v>
      </c>
    </row>
    <row r="1295" spans="1:9" ht="38.25">
      <c r="A1295" s="25">
        <v>1240</v>
      </c>
      <c r="B1295" s="20" t="s">
        <v>3644</v>
      </c>
      <c r="C1295" s="21" t="s">
        <v>3643</v>
      </c>
      <c r="D1295" s="20" t="s">
        <v>264</v>
      </c>
      <c r="E1295" s="20" t="s">
        <v>981</v>
      </c>
      <c r="F1295" s="141">
        <v>1</v>
      </c>
      <c r="G1295" s="22">
        <v>746.65</v>
      </c>
      <c r="H1295" s="23">
        <f t="shared" si="38"/>
        <v>746.65</v>
      </c>
      <c r="I1295" s="24" t="s">
        <v>974</v>
      </c>
    </row>
    <row r="1296" spans="1:9" ht="25.5">
      <c r="A1296" s="25">
        <v>1241</v>
      </c>
      <c r="B1296" s="20" t="s">
        <v>3645</v>
      </c>
      <c r="C1296" s="21" t="s">
        <v>153</v>
      </c>
      <c r="D1296" s="20" t="s">
        <v>264</v>
      </c>
      <c r="E1296" s="20" t="s">
        <v>981</v>
      </c>
      <c r="F1296" s="141">
        <v>1</v>
      </c>
      <c r="G1296" s="22">
        <v>2176.6999999999998</v>
      </c>
      <c r="H1296" s="23">
        <f t="shared" si="38"/>
        <v>2176.6999999999998</v>
      </c>
      <c r="I1296" s="24" t="s">
        <v>974</v>
      </c>
    </row>
    <row r="1297" spans="1:9" ht="38.25">
      <c r="A1297" s="25">
        <v>1242</v>
      </c>
      <c r="B1297" s="20" t="s">
        <v>3646</v>
      </c>
      <c r="C1297" s="21" t="s">
        <v>154</v>
      </c>
      <c r="D1297" s="20" t="s">
        <v>264</v>
      </c>
      <c r="E1297" s="20" t="s">
        <v>981</v>
      </c>
      <c r="F1297" s="141">
        <v>1</v>
      </c>
      <c r="G1297" s="22">
        <v>746.65</v>
      </c>
      <c r="H1297" s="23">
        <f t="shared" si="38"/>
        <v>746.65</v>
      </c>
      <c r="I1297" s="24" t="s">
        <v>974</v>
      </c>
    </row>
    <row r="1298" spans="1:9" ht="25.5">
      <c r="A1298" s="25">
        <v>1243</v>
      </c>
      <c r="B1298" s="20" t="s">
        <v>3647</v>
      </c>
      <c r="C1298" s="21" t="s">
        <v>155</v>
      </c>
      <c r="D1298" s="20" t="s">
        <v>264</v>
      </c>
      <c r="E1298" s="20" t="s">
        <v>981</v>
      </c>
      <c r="F1298" s="141">
        <v>1</v>
      </c>
      <c r="G1298" s="22">
        <v>2095.1</v>
      </c>
      <c r="H1298" s="23">
        <f t="shared" si="38"/>
        <v>2095.1</v>
      </c>
      <c r="I1298" s="24" t="s">
        <v>974</v>
      </c>
    </row>
    <row r="1299" spans="1:9" ht="38.25">
      <c r="A1299" s="25">
        <v>1244</v>
      </c>
      <c r="B1299" s="20" t="s">
        <v>3648</v>
      </c>
      <c r="C1299" s="21" t="s">
        <v>156</v>
      </c>
      <c r="D1299" s="20" t="s">
        <v>264</v>
      </c>
      <c r="E1299" s="20" t="s">
        <v>981</v>
      </c>
      <c r="F1299" s="141">
        <v>1</v>
      </c>
      <c r="G1299" s="22">
        <v>746.65</v>
      </c>
      <c r="H1299" s="23">
        <f t="shared" si="38"/>
        <v>746.65</v>
      </c>
      <c r="I1299" s="24" t="s">
        <v>974</v>
      </c>
    </row>
    <row r="1300" spans="1:9" ht="25.5">
      <c r="A1300" s="25">
        <v>1245</v>
      </c>
      <c r="B1300" s="20" t="s">
        <v>3649</v>
      </c>
      <c r="C1300" s="21" t="s">
        <v>157</v>
      </c>
      <c r="D1300" s="20" t="s">
        <v>264</v>
      </c>
      <c r="E1300" s="20" t="s">
        <v>981</v>
      </c>
      <c r="F1300" s="141">
        <v>1</v>
      </c>
      <c r="G1300" s="22">
        <v>1553.68</v>
      </c>
      <c r="H1300" s="23">
        <f t="shared" si="38"/>
        <v>1553.68</v>
      </c>
      <c r="I1300" s="24" t="s">
        <v>974</v>
      </c>
    </row>
    <row r="1301" spans="1:9" ht="25.5">
      <c r="A1301" s="25">
        <v>1246</v>
      </c>
      <c r="B1301" s="20" t="s">
        <v>3650</v>
      </c>
      <c r="C1301" s="21" t="s">
        <v>158</v>
      </c>
      <c r="D1301" s="20" t="s">
        <v>264</v>
      </c>
      <c r="E1301" s="20" t="s">
        <v>981</v>
      </c>
      <c r="F1301" s="141">
        <v>1</v>
      </c>
      <c r="G1301" s="22">
        <v>1706.68</v>
      </c>
      <c r="H1301" s="23">
        <f t="shared" si="38"/>
        <v>1706.68</v>
      </c>
      <c r="I1301" s="24" t="s">
        <v>974</v>
      </c>
    </row>
    <row r="1302" spans="1:9" ht="38.25">
      <c r="A1302" s="25">
        <v>1247</v>
      </c>
      <c r="B1302" s="20" t="s">
        <v>3651</v>
      </c>
      <c r="C1302" s="21" t="s">
        <v>159</v>
      </c>
      <c r="D1302" s="20" t="s">
        <v>264</v>
      </c>
      <c r="E1302" s="20" t="s">
        <v>981</v>
      </c>
      <c r="F1302" s="141">
        <v>1</v>
      </c>
      <c r="G1302" s="22">
        <v>2962.1</v>
      </c>
      <c r="H1302" s="23">
        <f t="shared" si="38"/>
        <v>2962.1</v>
      </c>
      <c r="I1302" s="24" t="s">
        <v>974</v>
      </c>
    </row>
    <row r="1303" spans="1:9" ht="38.25">
      <c r="A1303" s="25">
        <v>1248</v>
      </c>
      <c r="B1303" s="20" t="s">
        <v>3652</v>
      </c>
      <c r="C1303" s="21" t="s">
        <v>160</v>
      </c>
      <c r="D1303" s="20" t="s">
        <v>264</v>
      </c>
      <c r="E1303" s="20" t="s">
        <v>981</v>
      </c>
      <c r="F1303" s="141">
        <v>1</v>
      </c>
      <c r="G1303" s="22">
        <v>746.65</v>
      </c>
      <c r="H1303" s="23">
        <f t="shared" si="38"/>
        <v>746.65</v>
      </c>
      <c r="I1303" s="24" t="s">
        <v>974</v>
      </c>
    </row>
    <row r="1304" spans="1:9" ht="38.25">
      <c r="A1304" s="25">
        <v>1249</v>
      </c>
      <c r="B1304" s="20" t="s">
        <v>3653</v>
      </c>
      <c r="C1304" s="21" t="s">
        <v>161</v>
      </c>
      <c r="D1304" s="20" t="s">
        <v>264</v>
      </c>
      <c r="E1304" s="20" t="s">
        <v>981</v>
      </c>
      <c r="F1304" s="141">
        <v>1</v>
      </c>
      <c r="G1304" s="22">
        <v>746.65</v>
      </c>
      <c r="H1304" s="23">
        <f t="shared" si="38"/>
        <v>746.65</v>
      </c>
      <c r="I1304" s="24" t="s">
        <v>974</v>
      </c>
    </row>
    <row r="1305" spans="1:9" ht="38.25">
      <c r="A1305" s="25">
        <v>1250</v>
      </c>
      <c r="B1305" s="20" t="s">
        <v>3654</v>
      </c>
      <c r="C1305" s="21" t="s">
        <v>162</v>
      </c>
      <c r="D1305" s="20" t="s">
        <v>264</v>
      </c>
      <c r="E1305" s="20" t="s">
        <v>981</v>
      </c>
      <c r="F1305" s="141">
        <v>1</v>
      </c>
      <c r="G1305" s="22">
        <v>2860.1</v>
      </c>
      <c r="H1305" s="23">
        <f t="shared" si="38"/>
        <v>2860.1</v>
      </c>
      <c r="I1305" s="24" t="s">
        <v>974</v>
      </c>
    </row>
    <row r="1306" spans="1:9" ht="38.25">
      <c r="A1306" s="25">
        <v>1251</v>
      </c>
      <c r="B1306" s="20" t="s">
        <v>3655</v>
      </c>
      <c r="C1306" s="21" t="s">
        <v>163</v>
      </c>
      <c r="D1306" s="20" t="s">
        <v>264</v>
      </c>
      <c r="E1306" s="20" t="s">
        <v>981</v>
      </c>
      <c r="F1306" s="141">
        <v>1</v>
      </c>
      <c r="G1306" s="22">
        <v>1124.05</v>
      </c>
      <c r="H1306" s="23">
        <f t="shared" si="38"/>
        <v>1124.05</v>
      </c>
      <c r="I1306" s="24" t="s">
        <v>974</v>
      </c>
    </row>
    <row r="1307" spans="1:9" ht="38.25">
      <c r="A1307" s="25">
        <v>1252</v>
      </c>
      <c r="B1307" s="20" t="s">
        <v>3656</v>
      </c>
      <c r="C1307" s="21" t="s">
        <v>164</v>
      </c>
      <c r="D1307" s="20" t="s">
        <v>264</v>
      </c>
      <c r="E1307" s="20" t="s">
        <v>981</v>
      </c>
      <c r="F1307" s="141">
        <v>1</v>
      </c>
      <c r="G1307" s="22">
        <v>746.65</v>
      </c>
      <c r="H1307" s="23">
        <f t="shared" si="38"/>
        <v>746.65</v>
      </c>
      <c r="I1307" s="24" t="s">
        <v>974</v>
      </c>
    </row>
    <row r="1308" spans="1:9" ht="38.25">
      <c r="A1308" s="25">
        <v>1253</v>
      </c>
      <c r="B1308" s="20" t="s">
        <v>3657</v>
      </c>
      <c r="C1308" s="21" t="s">
        <v>165</v>
      </c>
      <c r="D1308" s="20" t="s">
        <v>264</v>
      </c>
      <c r="E1308" s="20" t="s">
        <v>981</v>
      </c>
      <c r="F1308" s="141">
        <v>1</v>
      </c>
      <c r="G1308" s="22">
        <v>2962.1</v>
      </c>
      <c r="H1308" s="23">
        <f t="shared" si="38"/>
        <v>2962.1</v>
      </c>
      <c r="I1308" s="24" t="s">
        <v>974</v>
      </c>
    </row>
    <row r="1309" spans="1:9" ht="38.25">
      <c r="A1309" s="25">
        <v>1254</v>
      </c>
      <c r="B1309" s="20" t="s">
        <v>3658</v>
      </c>
      <c r="C1309" s="21" t="s">
        <v>3659</v>
      </c>
      <c r="D1309" s="20" t="s">
        <v>264</v>
      </c>
      <c r="E1309" s="20" t="s">
        <v>981</v>
      </c>
      <c r="F1309" s="141">
        <v>1</v>
      </c>
      <c r="G1309" s="22">
        <v>746.65</v>
      </c>
      <c r="H1309" s="23">
        <f t="shared" si="38"/>
        <v>746.65</v>
      </c>
      <c r="I1309" s="24" t="s">
        <v>974</v>
      </c>
    </row>
    <row r="1310" spans="1:9" ht="38.25">
      <c r="A1310" s="25">
        <v>1255</v>
      </c>
      <c r="B1310" s="20" t="s">
        <v>3660</v>
      </c>
      <c r="C1310" s="21" t="s">
        <v>166</v>
      </c>
      <c r="D1310" s="20" t="s">
        <v>264</v>
      </c>
      <c r="E1310" s="20" t="s">
        <v>981</v>
      </c>
      <c r="F1310" s="141">
        <v>1</v>
      </c>
      <c r="G1310" s="22">
        <v>746.65</v>
      </c>
      <c r="H1310" s="23">
        <f t="shared" si="38"/>
        <v>746.65</v>
      </c>
      <c r="I1310" s="24" t="s">
        <v>974</v>
      </c>
    </row>
    <row r="1311" spans="1:9" ht="38.25">
      <c r="A1311" s="25">
        <v>1256</v>
      </c>
      <c r="B1311" s="20" t="s">
        <v>3661</v>
      </c>
      <c r="C1311" s="21" t="s">
        <v>167</v>
      </c>
      <c r="D1311" s="20" t="s">
        <v>264</v>
      </c>
      <c r="E1311" s="20" t="s">
        <v>981</v>
      </c>
      <c r="F1311" s="141">
        <v>1</v>
      </c>
      <c r="G1311" s="22">
        <v>1942.1</v>
      </c>
      <c r="H1311" s="23">
        <f t="shared" si="38"/>
        <v>1942.1</v>
      </c>
      <c r="I1311" s="24" t="s">
        <v>974</v>
      </c>
    </row>
    <row r="1312" spans="1:9" ht="38.25">
      <c r="A1312" s="25">
        <v>1257</v>
      </c>
      <c r="B1312" s="20" t="s">
        <v>3662</v>
      </c>
      <c r="C1312" s="21" t="s">
        <v>168</v>
      </c>
      <c r="D1312" s="20" t="s">
        <v>264</v>
      </c>
      <c r="E1312" s="20" t="s">
        <v>981</v>
      </c>
      <c r="F1312" s="141">
        <v>1</v>
      </c>
      <c r="G1312" s="22">
        <v>941.68</v>
      </c>
      <c r="H1312" s="23">
        <f t="shared" si="38"/>
        <v>941.68</v>
      </c>
      <c r="I1312" s="24" t="s">
        <v>974</v>
      </c>
    </row>
    <row r="1313" spans="1:9" ht="38.25">
      <c r="A1313" s="25">
        <v>1258</v>
      </c>
      <c r="B1313" s="20" t="s">
        <v>3663</v>
      </c>
      <c r="C1313" s="21" t="s">
        <v>169</v>
      </c>
      <c r="D1313" s="20" t="s">
        <v>264</v>
      </c>
      <c r="E1313" s="20" t="s">
        <v>981</v>
      </c>
      <c r="F1313" s="141">
        <v>1</v>
      </c>
      <c r="G1313" s="22">
        <v>941.68</v>
      </c>
      <c r="H1313" s="23">
        <f t="shared" si="38"/>
        <v>941.68</v>
      </c>
      <c r="I1313" s="24" t="s">
        <v>974</v>
      </c>
    </row>
    <row r="1314" spans="1:9" ht="25.5">
      <c r="A1314" s="25">
        <v>1259</v>
      </c>
      <c r="B1314" s="20" t="s">
        <v>3664</v>
      </c>
      <c r="C1314" s="21" t="s">
        <v>170</v>
      </c>
      <c r="D1314" s="20" t="s">
        <v>264</v>
      </c>
      <c r="E1314" s="20" t="s">
        <v>981</v>
      </c>
      <c r="F1314" s="141">
        <v>1</v>
      </c>
      <c r="G1314" s="22">
        <v>746.65</v>
      </c>
      <c r="H1314" s="23">
        <f t="shared" si="38"/>
        <v>746.65</v>
      </c>
      <c r="I1314" s="24" t="s">
        <v>974</v>
      </c>
    </row>
    <row r="1315" spans="1:9" ht="25.5">
      <c r="A1315" s="25">
        <v>1260</v>
      </c>
      <c r="B1315" s="20" t="s">
        <v>3665</v>
      </c>
      <c r="C1315" s="21" t="s">
        <v>171</v>
      </c>
      <c r="D1315" s="20" t="s">
        <v>264</v>
      </c>
      <c r="E1315" s="20" t="s">
        <v>981</v>
      </c>
      <c r="F1315" s="141">
        <v>1</v>
      </c>
      <c r="G1315" s="22">
        <v>746.65</v>
      </c>
      <c r="H1315" s="23">
        <f t="shared" si="38"/>
        <v>746.65</v>
      </c>
      <c r="I1315" s="24" t="s">
        <v>974</v>
      </c>
    </row>
    <row r="1316" spans="1:9" ht="25.5">
      <c r="A1316" s="25">
        <v>1261</v>
      </c>
      <c r="B1316" s="20" t="s">
        <v>3666</v>
      </c>
      <c r="C1316" s="21" t="s">
        <v>172</v>
      </c>
      <c r="D1316" s="20" t="s">
        <v>264</v>
      </c>
      <c r="E1316" s="20" t="s">
        <v>981</v>
      </c>
      <c r="F1316" s="141">
        <v>1</v>
      </c>
      <c r="G1316" s="22">
        <v>1859.68</v>
      </c>
      <c r="H1316" s="23">
        <f t="shared" si="38"/>
        <v>1859.68</v>
      </c>
      <c r="I1316" s="24" t="s">
        <v>974</v>
      </c>
    </row>
    <row r="1317" spans="1:9" ht="25.5">
      <c r="A1317" s="25">
        <v>1262</v>
      </c>
      <c r="B1317" s="20" t="s">
        <v>3667</v>
      </c>
      <c r="C1317" s="21" t="s">
        <v>173</v>
      </c>
      <c r="D1317" s="20" t="s">
        <v>264</v>
      </c>
      <c r="E1317" s="20" t="s">
        <v>981</v>
      </c>
      <c r="F1317" s="141">
        <v>1</v>
      </c>
      <c r="G1317" s="22">
        <v>2789.52</v>
      </c>
      <c r="H1317" s="23">
        <f t="shared" si="38"/>
        <v>2789.52</v>
      </c>
      <c r="I1317" s="24" t="s">
        <v>974</v>
      </c>
    </row>
    <row r="1318" spans="1:9" ht="25.5">
      <c r="A1318" s="25">
        <v>1263</v>
      </c>
      <c r="B1318" s="20" t="s">
        <v>3668</v>
      </c>
      <c r="C1318" s="21" t="s">
        <v>174</v>
      </c>
      <c r="D1318" s="20" t="s">
        <v>264</v>
      </c>
      <c r="E1318" s="20" t="s">
        <v>981</v>
      </c>
      <c r="F1318" s="141">
        <v>1</v>
      </c>
      <c r="G1318" s="22">
        <v>4796.05</v>
      </c>
      <c r="H1318" s="23">
        <f t="shared" si="38"/>
        <v>4796.05</v>
      </c>
      <c r="I1318" s="24" t="s">
        <v>974</v>
      </c>
    </row>
    <row r="1319" spans="1:9" ht="25.5">
      <c r="A1319" s="25">
        <v>1264</v>
      </c>
      <c r="B1319" s="20" t="s">
        <v>3669</v>
      </c>
      <c r="C1319" s="21" t="s">
        <v>175</v>
      </c>
      <c r="D1319" s="20" t="s">
        <v>264</v>
      </c>
      <c r="E1319" s="20" t="s">
        <v>981</v>
      </c>
      <c r="F1319" s="141">
        <v>1</v>
      </c>
      <c r="G1319" s="22">
        <v>1247.68</v>
      </c>
      <c r="H1319" s="23">
        <f t="shared" si="38"/>
        <v>1247.68</v>
      </c>
      <c r="I1319" s="24" t="s">
        <v>974</v>
      </c>
    </row>
    <row r="1320" spans="1:9" ht="25.5">
      <c r="A1320" s="25">
        <v>1265</v>
      </c>
      <c r="B1320" s="20" t="s">
        <v>3670</v>
      </c>
      <c r="C1320" s="21" t="s">
        <v>176</v>
      </c>
      <c r="D1320" s="20" t="s">
        <v>264</v>
      </c>
      <c r="E1320" s="20" t="s">
        <v>981</v>
      </c>
      <c r="F1320" s="141">
        <v>1</v>
      </c>
      <c r="G1320" s="22">
        <v>3370.1</v>
      </c>
      <c r="H1320" s="23">
        <f t="shared" si="38"/>
        <v>3370.1</v>
      </c>
      <c r="I1320" s="24" t="s">
        <v>974</v>
      </c>
    </row>
    <row r="1321" spans="1:9" ht="25.5">
      <c r="A1321" s="25">
        <v>1266</v>
      </c>
      <c r="B1321" s="20" t="s">
        <v>3671</v>
      </c>
      <c r="C1321" s="21" t="s">
        <v>177</v>
      </c>
      <c r="D1321" s="20" t="s">
        <v>264</v>
      </c>
      <c r="E1321" s="20" t="s">
        <v>981</v>
      </c>
      <c r="F1321" s="141">
        <v>1</v>
      </c>
      <c r="G1321" s="22">
        <v>2471.6799999999998</v>
      </c>
      <c r="H1321" s="23">
        <f t="shared" si="38"/>
        <v>2471.6799999999998</v>
      </c>
      <c r="I1321" s="24" t="s">
        <v>974</v>
      </c>
    </row>
    <row r="1322" spans="1:9" ht="25.5">
      <c r="A1322" s="25">
        <v>1267</v>
      </c>
      <c r="B1322" s="20" t="s">
        <v>3672</v>
      </c>
      <c r="C1322" s="21" t="s">
        <v>178</v>
      </c>
      <c r="D1322" s="20" t="s">
        <v>264</v>
      </c>
      <c r="E1322" s="20" t="s">
        <v>981</v>
      </c>
      <c r="F1322" s="141">
        <v>1</v>
      </c>
      <c r="G1322" s="22">
        <v>746.65</v>
      </c>
      <c r="H1322" s="23">
        <f t="shared" si="38"/>
        <v>746.65</v>
      </c>
      <c r="I1322" s="24" t="s">
        <v>974</v>
      </c>
    </row>
    <row r="1323" spans="1:9" ht="25.5">
      <c r="A1323" s="25">
        <v>1268</v>
      </c>
      <c r="B1323" s="20" t="s">
        <v>3673</v>
      </c>
      <c r="C1323" s="21" t="s">
        <v>3674</v>
      </c>
      <c r="D1323" s="20" t="s">
        <v>264</v>
      </c>
      <c r="E1323" s="20" t="s">
        <v>981</v>
      </c>
      <c r="F1323" s="141">
        <v>1</v>
      </c>
      <c r="G1323" s="22">
        <v>2318.6799999999998</v>
      </c>
      <c r="H1323" s="23">
        <f t="shared" si="38"/>
        <v>2318.6799999999998</v>
      </c>
      <c r="I1323" s="24" t="s">
        <v>974</v>
      </c>
    </row>
    <row r="1324" spans="1:9" ht="25.5">
      <c r="A1324" s="25">
        <v>1269</v>
      </c>
      <c r="B1324" s="20" t="s">
        <v>3675</v>
      </c>
      <c r="C1324" s="21" t="s">
        <v>179</v>
      </c>
      <c r="D1324" s="20" t="s">
        <v>264</v>
      </c>
      <c r="E1324" s="20" t="s">
        <v>981</v>
      </c>
      <c r="F1324" s="141">
        <v>1</v>
      </c>
      <c r="G1324" s="22">
        <v>746.65</v>
      </c>
      <c r="H1324" s="23">
        <f t="shared" si="38"/>
        <v>746.65</v>
      </c>
      <c r="I1324" s="24" t="s">
        <v>974</v>
      </c>
    </row>
    <row r="1325" spans="1:9" ht="25.5">
      <c r="A1325" s="25">
        <v>1270</v>
      </c>
      <c r="B1325" s="20" t="s">
        <v>3676</v>
      </c>
      <c r="C1325" s="21" t="s">
        <v>180</v>
      </c>
      <c r="D1325" s="20" t="s">
        <v>264</v>
      </c>
      <c r="E1325" s="20" t="s">
        <v>981</v>
      </c>
      <c r="F1325" s="141">
        <v>1</v>
      </c>
      <c r="G1325" s="22">
        <v>1859.68</v>
      </c>
      <c r="H1325" s="23">
        <f t="shared" si="38"/>
        <v>1859.68</v>
      </c>
      <c r="I1325" s="24" t="s">
        <v>974</v>
      </c>
    </row>
    <row r="1326" spans="1:9" ht="25.5">
      <c r="A1326" s="25">
        <v>1271</v>
      </c>
      <c r="B1326" s="20" t="s">
        <v>3677</v>
      </c>
      <c r="C1326" s="21" t="s">
        <v>181</v>
      </c>
      <c r="D1326" s="20" t="s">
        <v>264</v>
      </c>
      <c r="E1326" s="20" t="s">
        <v>981</v>
      </c>
      <c r="F1326" s="141">
        <v>1</v>
      </c>
      <c r="G1326" s="22">
        <v>746.65</v>
      </c>
      <c r="H1326" s="23">
        <f t="shared" si="38"/>
        <v>746.65</v>
      </c>
      <c r="I1326" s="24" t="s">
        <v>974</v>
      </c>
    </row>
    <row r="1327" spans="1:9" ht="25.5">
      <c r="A1327" s="25">
        <v>1272</v>
      </c>
      <c r="B1327" s="20" t="s">
        <v>3678</v>
      </c>
      <c r="C1327" s="21" t="s">
        <v>182</v>
      </c>
      <c r="D1327" s="20" t="s">
        <v>264</v>
      </c>
      <c r="E1327" s="20" t="s">
        <v>981</v>
      </c>
      <c r="F1327" s="141">
        <v>1</v>
      </c>
      <c r="G1327" s="22">
        <v>2554.1</v>
      </c>
      <c r="H1327" s="23">
        <f t="shared" si="38"/>
        <v>2554.1</v>
      </c>
      <c r="I1327" s="24" t="s">
        <v>974</v>
      </c>
    </row>
    <row r="1328" spans="1:9" ht="25.5">
      <c r="A1328" s="25">
        <v>1273</v>
      </c>
      <c r="B1328" s="20" t="s">
        <v>3679</v>
      </c>
      <c r="C1328" s="21" t="s">
        <v>183</v>
      </c>
      <c r="D1328" s="20" t="s">
        <v>264</v>
      </c>
      <c r="E1328" s="20" t="s">
        <v>981</v>
      </c>
      <c r="F1328" s="141">
        <v>1</v>
      </c>
      <c r="G1328" s="22">
        <v>1052.6500000000001</v>
      </c>
      <c r="H1328" s="23">
        <f t="shared" si="38"/>
        <v>1052.6500000000001</v>
      </c>
      <c r="I1328" s="24" t="s">
        <v>974</v>
      </c>
    </row>
    <row r="1329" spans="1:9" ht="25.5">
      <c r="A1329" s="25">
        <v>1274</v>
      </c>
      <c r="B1329" s="20" t="s">
        <v>3680</v>
      </c>
      <c r="C1329" s="21" t="s">
        <v>184</v>
      </c>
      <c r="D1329" s="20" t="s">
        <v>264</v>
      </c>
      <c r="E1329" s="20" t="s">
        <v>981</v>
      </c>
      <c r="F1329" s="141">
        <v>1</v>
      </c>
      <c r="G1329" s="22">
        <v>3554.52</v>
      </c>
      <c r="H1329" s="23">
        <f t="shared" si="38"/>
        <v>3554.52</v>
      </c>
      <c r="I1329" s="24" t="s">
        <v>974</v>
      </c>
    </row>
    <row r="1330" spans="1:9" ht="38.25">
      <c r="A1330" s="25">
        <v>1275</v>
      </c>
      <c r="B1330" s="20" t="s">
        <v>3681</v>
      </c>
      <c r="C1330" s="21" t="s">
        <v>3682</v>
      </c>
      <c r="D1330" s="20" t="s">
        <v>264</v>
      </c>
      <c r="E1330" s="20" t="s">
        <v>981</v>
      </c>
      <c r="F1330" s="141">
        <v>1</v>
      </c>
      <c r="G1330" s="22">
        <v>746.65</v>
      </c>
      <c r="H1330" s="23">
        <f t="shared" si="38"/>
        <v>746.65</v>
      </c>
      <c r="I1330" s="24" t="s">
        <v>974</v>
      </c>
    </row>
    <row r="1331" spans="1:9" ht="38.25">
      <c r="A1331" s="25">
        <v>1276</v>
      </c>
      <c r="B1331" s="20" t="s">
        <v>3683</v>
      </c>
      <c r="C1331" s="21" t="s">
        <v>185</v>
      </c>
      <c r="D1331" s="20" t="s">
        <v>264</v>
      </c>
      <c r="E1331" s="20" t="s">
        <v>981</v>
      </c>
      <c r="F1331" s="141">
        <v>1</v>
      </c>
      <c r="G1331" s="22">
        <v>746.65</v>
      </c>
      <c r="H1331" s="23">
        <f t="shared" ref="H1331:H1394" si="39">G1331*F1331</f>
        <v>746.65</v>
      </c>
      <c r="I1331" s="24" t="s">
        <v>974</v>
      </c>
    </row>
    <row r="1332" spans="1:9" ht="25.5">
      <c r="A1332" s="25">
        <v>1277</v>
      </c>
      <c r="B1332" s="20" t="s">
        <v>3684</v>
      </c>
      <c r="C1332" s="21" t="s">
        <v>186</v>
      </c>
      <c r="D1332" s="20" t="s">
        <v>264</v>
      </c>
      <c r="E1332" s="20" t="s">
        <v>981</v>
      </c>
      <c r="F1332" s="141">
        <v>1</v>
      </c>
      <c r="G1332" s="22">
        <v>3248.52</v>
      </c>
      <c r="H1332" s="23">
        <f t="shared" si="39"/>
        <v>3248.52</v>
      </c>
      <c r="I1332" s="24" t="s">
        <v>974</v>
      </c>
    </row>
    <row r="1333" spans="1:9" ht="38.25">
      <c r="A1333" s="25">
        <v>1278</v>
      </c>
      <c r="B1333" s="20" t="s">
        <v>3685</v>
      </c>
      <c r="C1333" s="21" t="s">
        <v>187</v>
      </c>
      <c r="D1333" s="20" t="s">
        <v>264</v>
      </c>
      <c r="E1333" s="20" t="s">
        <v>981</v>
      </c>
      <c r="F1333" s="141">
        <v>1</v>
      </c>
      <c r="G1333" s="22">
        <v>899.65</v>
      </c>
      <c r="H1333" s="23">
        <f t="shared" si="39"/>
        <v>899.65</v>
      </c>
      <c r="I1333" s="24" t="s">
        <v>974</v>
      </c>
    </row>
    <row r="1334" spans="1:9" ht="38.25">
      <c r="A1334" s="25">
        <v>1279</v>
      </c>
      <c r="B1334" s="20" t="s">
        <v>3686</v>
      </c>
      <c r="C1334" s="21" t="s">
        <v>188</v>
      </c>
      <c r="D1334" s="20" t="s">
        <v>264</v>
      </c>
      <c r="E1334" s="20" t="s">
        <v>981</v>
      </c>
      <c r="F1334" s="141">
        <v>1</v>
      </c>
      <c r="G1334" s="22">
        <v>746.65</v>
      </c>
      <c r="H1334" s="23">
        <f t="shared" si="39"/>
        <v>746.65</v>
      </c>
      <c r="I1334" s="24" t="s">
        <v>974</v>
      </c>
    </row>
    <row r="1335" spans="1:9" ht="25.5">
      <c r="A1335" s="25">
        <v>1280</v>
      </c>
      <c r="B1335" s="20" t="s">
        <v>3687</v>
      </c>
      <c r="C1335" s="21" t="s">
        <v>189</v>
      </c>
      <c r="D1335" s="20" t="s">
        <v>264</v>
      </c>
      <c r="E1335" s="20" t="s">
        <v>981</v>
      </c>
      <c r="F1335" s="141">
        <v>1</v>
      </c>
      <c r="G1335" s="22">
        <v>3350.52</v>
      </c>
      <c r="H1335" s="23">
        <f t="shared" si="39"/>
        <v>3350.52</v>
      </c>
      <c r="I1335" s="24" t="s">
        <v>974</v>
      </c>
    </row>
    <row r="1336" spans="1:9" ht="38.25">
      <c r="A1336" s="25">
        <v>1281</v>
      </c>
      <c r="B1336" s="20" t="s">
        <v>3688</v>
      </c>
      <c r="C1336" s="21" t="s">
        <v>190</v>
      </c>
      <c r="D1336" s="20" t="s">
        <v>264</v>
      </c>
      <c r="E1336" s="20" t="s">
        <v>981</v>
      </c>
      <c r="F1336" s="141">
        <v>1</v>
      </c>
      <c r="G1336" s="22">
        <v>746.65</v>
      </c>
      <c r="H1336" s="23">
        <f t="shared" si="39"/>
        <v>746.65</v>
      </c>
      <c r="I1336" s="24" t="s">
        <v>974</v>
      </c>
    </row>
    <row r="1337" spans="1:9" ht="38.25">
      <c r="A1337" s="25">
        <v>1282</v>
      </c>
      <c r="B1337" s="20" t="s">
        <v>3690</v>
      </c>
      <c r="C1337" s="21" t="s">
        <v>3689</v>
      </c>
      <c r="D1337" s="20" t="s">
        <v>264</v>
      </c>
      <c r="E1337" s="20" t="s">
        <v>981</v>
      </c>
      <c r="F1337" s="141">
        <v>1</v>
      </c>
      <c r="G1337" s="22">
        <v>746.65</v>
      </c>
      <c r="H1337" s="23">
        <f t="shared" si="39"/>
        <v>746.65</v>
      </c>
      <c r="I1337" s="24" t="s">
        <v>974</v>
      </c>
    </row>
    <row r="1338" spans="1:9" ht="25.5">
      <c r="A1338" s="25">
        <v>1283</v>
      </c>
      <c r="B1338" s="20" t="s">
        <v>3691</v>
      </c>
      <c r="C1338" s="21" t="s">
        <v>191</v>
      </c>
      <c r="D1338" s="20" t="s">
        <v>264</v>
      </c>
      <c r="E1338" s="20" t="s">
        <v>981</v>
      </c>
      <c r="F1338" s="141">
        <v>1</v>
      </c>
      <c r="G1338" s="22">
        <v>3013.1</v>
      </c>
      <c r="H1338" s="23">
        <f t="shared" si="39"/>
        <v>3013.1</v>
      </c>
      <c r="I1338" s="24" t="s">
        <v>974</v>
      </c>
    </row>
    <row r="1339" spans="1:9">
      <c r="A1339" s="25">
        <v>1284</v>
      </c>
      <c r="B1339" s="20" t="s">
        <v>3692</v>
      </c>
      <c r="C1339" s="21" t="s">
        <v>591</v>
      </c>
      <c r="D1339" s="20" t="s">
        <v>264</v>
      </c>
      <c r="E1339" s="20" t="s">
        <v>987</v>
      </c>
      <c r="F1339" s="141">
        <v>1</v>
      </c>
      <c r="G1339" s="22">
        <v>63102.69</v>
      </c>
      <c r="H1339" s="23">
        <f t="shared" si="39"/>
        <v>63102.69</v>
      </c>
      <c r="I1339" s="24" t="s">
        <v>974</v>
      </c>
    </row>
    <row r="1340" spans="1:9" ht="38.25">
      <c r="A1340" s="25">
        <v>1285</v>
      </c>
      <c r="B1340" s="20" t="s">
        <v>3693</v>
      </c>
      <c r="C1340" s="21" t="s">
        <v>592</v>
      </c>
      <c r="D1340" s="20" t="s">
        <v>264</v>
      </c>
      <c r="E1340" s="20" t="s">
        <v>987</v>
      </c>
      <c r="F1340" s="141">
        <v>1</v>
      </c>
      <c r="G1340" s="22">
        <v>329.42</v>
      </c>
      <c r="H1340" s="23">
        <f t="shared" si="39"/>
        <v>329.42</v>
      </c>
      <c r="I1340" s="24" t="s">
        <v>974</v>
      </c>
    </row>
    <row r="1341" spans="1:9" ht="25.5">
      <c r="A1341" s="25">
        <v>1286</v>
      </c>
      <c r="B1341" s="20" t="s">
        <v>3694</v>
      </c>
      <c r="C1341" s="21" t="s">
        <v>593</v>
      </c>
      <c r="D1341" s="20" t="s">
        <v>264</v>
      </c>
      <c r="E1341" s="20" t="s">
        <v>987</v>
      </c>
      <c r="F1341" s="141">
        <v>1</v>
      </c>
      <c r="G1341" s="22">
        <v>145.21</v>
      </c>
      <c r="H1341" s="23">
        <f t="shared" si="39"/>
        <v>145.21</v>
      </c>
      <c r="I1341" s="24" t="s">
        <v>974</v>
      </c>
    </row>
    <row r="1342" spans="1:9" ht="38.25">
      <c r="A1342" s="25">
        <v>1287</v>
      </c>
      <c r="B1342" s="20" t="s">
        <v>3695</v>
      </c>
      <c r="C1342" s="21" t="s">
        <v>594</v>
      </c>
      <c r="D1342" s="20" t="s">
        <v>264</v>
      </c>
      <c r="E1342" s="20" t="s">
        <v>987</v>
      </c>
      <c r="F1342" s="141">
        <v>1</v>
      </c>
      <c r="G1342" s="22">
        <v>11412.1</v>
      </c>
      <c r="H1342" s="23">
        <f t="shared" si="39"/>
        <v>11412.1</v>
      </c>
      <c r="I1342" s="24" t="s">
        <v>974</v>
      </c>
    </row>
    <row r="1343" spans="1:9">
      <c r="A1343" s="25">
        <v>1288</v>
      </c>
      <c r="B1343" s="20" t="s">
        <v>3697</v>
      </c>
      <c r="C1343" s="21" t="s">
        <v>3696</v>
      </c>
      <c r="D1343" s="20" t="s">
        <v>265</v>
      </c>
      <c r="E1343" s="20" t="s">
        <v>980</v>
      </c>
      <c r="F1343" s="141">
        <v>15</v>
      </c>
      <c r="G1343" s="22">
        <v>111.31</v>
      </c>
      <c r="H1343" s="23">
        <f t="shared" si="39"/>
        <v>1669.65</v>
      </c>
      <c r="I1343" s="24" t="s">
        <v>974</v>
      </c>
    </row>
    <row r="1344" spans="1:9" ht="38.25">
      <c r="A1344" s="25">
        <v>1289</v>
      </c>
      <c r="B1344" s="20" t="s">
        <v>3698</v>
      </c>
      <c r="C1344" s="21" t="s">
        <v>0</v>
      </c>
      <c r="D1344" s="20" t="s">
        <v>266</v>
      </c>
      <c r="E1344" s="20" t="s">
        <v>981</v>
      </c>
      <c r="F1344" s="141">
        <v>52</v>
      </c>
      <c r="G1344" s="22">
        <v>337.01</v>
      </c>
      <c r="H1344" s="23">
        <f t="shared" si="39"/>
        <v>17524.52</v>
      </c>
      <c r="I1344" s="24" t="s">
        <v>974</v>
      </c>
    </row>
    <row r="1345" spans="1:9" ht="25.5">
      <c r="A1345" s="25">
        <v>1290</v>
      </c>
      <c r="B1345" s="20" t="s">
        <v>3699</v>
      </c>
      <c r="C1345" s="21" t="s">
        <v>1</v>
      </c>
      <c r="D1345" s="20" t="s">
        <v>266</v>
      </c>
      <c r="E1345" s="20" t="s">
        <v>981</v>
      </c>
      <c r="F1345" s="141">
        <v>12</v>
      </c>
      <c r="G1345" s="22">
        <v>141.05000000000001</v>
      </c>
      <c r="H1345" s="23">
        <f t="shared" si="39"/>
        <v>1692.6000000000001</v>
      </c>
      <c r="I1345" s="24" t="s">
        <v>974</v>
      </c>
    </row>
    <row r="1346" spans="1:9" ht="38.25">
      <c r="A1346" s="25">
        <v>1291</v>
      </c>
      <c r="B1346" s="20" t="s">
        <v>3700</v>
      </c>
      <c r="C1346" s="21" t="s">
        <v>2</v>
      </c>
      <c r="D1346" s="20" t="s">
        <v>266</v>
      </c>
      <c r="E1346" s="20" t="s">
        <v>981</v>
      </c>
      <c r="F1346" s="141">
        <v>895</v>
      </c>
      <c r="G1346" s="22">
        <v>185.96</v>
      </c>
      <c r="H1346" s="23">
        <f t="shared" si="39"/>
        <v>166434.20000000001</v>
      </c>
      <c r="I1346" s="24" t="s">
        <v>974</v>
      </c>
    </row>
    <row r="1347" spans="1:9" ht="38.25">
      <c r="A1347" s="25">
        <v>1292</v>
      </c>
      <c r="B1347" s="20" t="s">
        <v>3701</v>
      </c>
      <c r="C1347" s="21" t="s">
        <v>3</v>
      </c>
      <c r="D1347" s="20" t="s">
        <v>266</v>
      </c>
      <c r="E1347" s="20" t="s">
        <v>981</v>
      </c>
      <c r="F1347" s="141">
        <v>186</v>
      </c>
      <c r="G1347" s="22">
        <v>359.36</v>
      </c>
      <c r="H1347" s="23">
        <f t="shared" si="39"/>
        <v>66840.960000000006</v>
      </c>
      <c r="I1347" s="24" t="s">
        <v>974</v>
      </c>
    </row>
    <row r="1348" spans="1:9" ht="25.5">
      <c r="A1348" s="25">
        <v>1293</v>
      </c>
      <c r="B1348" s="20" t="s">
        <v>3702</v>
      </c>
      <c r="C1348" s="21" t="s">
        <v>4</v>
      </c>
      <c r="D1348" s="20" t="s">
        <v>266</v>
      </c>
      <c r="E1348" s="20" t="s">
        <v>981</v>
      </c>
      <c r="F1348" s="141">
        <v>73</v>
      </c>
      <c r="G1348" s="22">
        <v>60.43</v>
      </c>
      <c r="H1348" s="23">
        <f t="shared" si="39"/>
        <v>4411.3900000000003</v>
      </c>
      <c r="I1348" s="24" t="s">
        <v>974</v>
      </c>
    </row>
    <row r="1349" spans="1:9" ht="25.5">
      <c r="A1349" s="25">
        <v>1294</v>
      </c>
      <c r="B1349" s="20" t="s">
        <v>3703</v>
      </c>
      <c r="C1349" s="21" t="s">
        <v>5</v>
      </c>
      <c r="D1349" s="20" t="s">
        <v>266</v>
      </c>
      <c r="E1349" s="20" t="s">
        <v>981</v>
      </c>
      <c r="F1349" s="141">
        <v>151</v>
      </c>
      <c r="G1349" s="22">
        <v>238.93</v>
      </c>
      <c r="H1349" s="23">
        <f t="shared" si="39"/>
        <v>36078.43</v>
      </c>
      <c r="I1349" s="24" t="s">
        <v>974</v>
      </c>
    </row>
    <row r="1350" spans="1:9" ht="25.5">
      <c r="A1350" s="25">
        <v>1295</v>
      </c>
      <c r="B1350" s="20" t="s">
        <v>3705</v>
      </c>
      <c r="C1350" s="21" t="s">
        <v>3704</v>
      </c>
      <c r="D1350" s="20" t="s">
        <v>266</v>
      </c>
      <c r="E1350" s="20" t="s">
        <v>981</v>
      </c>
      <c r="F1350" s="141">
        <v>65</v>
      </c>
      <c r="G1350" s="22">
        <v>283.85000000000002</v>
      </c>
      <c r="H1350" s="23">
        <f t="shared" si="39"/>
        <v>18450.25</v>
      </c>
      <c r="I1350" s="24" t="s">
        <v>974</v>
      </c>
    </row>
    <row r="1351" spans="1:9" ht="25.5">
      <c r="A1351" s="25">
        <v>1296</v>
      </c>
      <c r="B1351" s="20" t="s">
        <v>3706</v>
      </c>
      <c r="C1351" s="21" t="s">
        <v>6</v>
      </c>
      <c r="D1351" s="20" t="s">
        <v>266</v>
      </c>
      <c r="E1351" s="20" t="s">
        <v>981</v>
      </c>
      <c r="F1351" s="141">
        <v>72</v>
      </c>
      <c r="G1351" s="22">
        <v>249.13</v>
      </c>
      <c r="H1351" s="23">
        <f t="shared" si="39"/>
        <v>17937.36</v>
      </c>
      <c r="I1351" s="24" t="s">
        <v>974</v>
      </c>
    </row>
    <row r="1352" spans="1:9" ht="25.5">
      <c r="A1352" s="25">
        <v>1297</v>
      </c>
      <c r="B1352" s="20" t="s">
        <v>3707</v>
      </c>
      <c r="C1352" s="21" t="s">
        <v>7</v>
      </c>
      <c r="D1352" s="20" t="s">
        <v>266</v>
      </c>
      <c r="E1352" s="20" t="s">
        <v>981</v>
      </c>
      <c r="F1352" s="141">
        <v>107</v>
      </c>
      <c r="G1352" s="22">
        <v>294.05</v>
      </c>
      <c r="H1352" s="23">
        <f t="shared" si="39"/>
        <v>31463.350000000002</v>
      </c>
      <c r="I1352" s="24" t="s">
        <v>974</v>
      </c>
    </row>
    <row r="1353" spans="1:9" ht="51">
      <c r="A1353" s="25">
        <v>1298</v>
      </c>
      <c r="B1353" s="20" t="s">
        <v>3708</v>
      </c>
      <c r="C1353" s="21" t="s">
        <v>8</v>
      </c>
      <c r="D1353" s="20" t="s">
        <v>266</v>
      </c>
      <c r="E1353" s="20" t="s">
        <v>981</v>
      </c>
      <c r="F1353" s="141">
        <v>2368</v>
      </c>
      <c r="G1353" s="22">
        <v>249.13</v>
      </c>
      <c r="H1353" s="23">
        <f t="shared" si="39"/>
        <v>589939.84</v>
      </c>
      <c r="I1353" s="24" t="s">
        <v>974</v>
      </c>
    </row>
    <row r="1354" spans="1:9" ht="51">
      <c r="A1354" s="25">
        <v>1299</v>
      </c>
      <c r="B1354" s="20" t="s">
        <v>3709</v>
      </c>
      <c r="C1354" s="21" t="s">
        <v>9</v>
      </c>
      <c r="D1354" s="20" t="s">
        <v>266</v>
      </c>
      <c r="E1354" s="20" t="s">
        <v>981</v>
      </c>
      <c r="F1354" s="141">
        <v>16</v>
      </c>
      <c r="G1354" s="22">
        <v>263.45</v>
      </c>
      <c r="H1354" s="23">
        <f t="shared" si="39"/>
        <v>4215.2</v>
      </c>
      <c r="I1354" s="24" t="s">
        <v>974</v>
      </c>
    </row>
    <row r="1355" spans="1:9" ht="51">
      <c r="A1355" s="25">
        <v>1300</v>
      </c>
      <c r="B1355" s="20" t="s">
        <v>3711</v>
      </c>
      <c r="C1355" s="21" t="s">
        <v>3710</v>
      </c>
      <c r="D1355" s="20" t="s">
        <v>266</v>
      </c>
      <c r="E1355" s="20" t="s">
        <v>981</v>
      </c>
      <c r="F1355" s="141">
        <v>72</v>
      </c>
      <c r="G1355" s="22">
        <v>279.73</v>
      </c>
      <c r="H1355" s="23">
        <f t="shared" si="39"/>
        <v>20140.560000000001</v>
      </c>
      <c r="I1355" s="24" t="s">
        <v>974</v>
      </c>
    </row>
    <row r="1356" spans="1:9" ht="25.5">
      <c r="A1356" s="25">
        <v>1301</v>
      </c>
      <c r="B1356" s="20" t="s">
        <v>3712</v>
      </c>
      <c r="C1356" s="21" t="s">
        <v>10</v>
      </c>
      <c r="D1356" s="20" t="s">
        <v>266</v>
      </c>
      <c r="E1356" s="20" t="s">
        <v>981</v>
      </c>
      <c r="F1356" s="141">
        <v>55</v>
      </c>
      <c r="G1356" s="22">
        <v>80.83</v>
      </c>
      <c r="H1356" s="23">
        <f t="shared" si="39"/>
        <v>4445.6499999999996</v>
      </c>
      <c r="I1356" s="24" t="s">
        <v>974</v>
      </c>
    </row>
    <row r="1357" spans="1:9" ht="25.5">
      <c r="A1357" s="25">
        <v>1302</v>
      </c>
      <c r="B1357" s="20" t="s">
        <v>3713</v>
      </c>
      <c r="C1357" s="21" t="s">
        <v>11</v>
      </c>
      <c r="D1357" s="20" t="s">
        <v>266</v>
      </c>
      <c r="E1357" s="20" t="s">
        <v>981</v>
      </c>
      <c r="F1357" s="141">
        <v>11</v>
      </c>
      <c r="G1357" s="22">
        <v>90.05</v>
      </c>
      <c r="H1357" s="23">
        <f t="shared" si="39"/>
        <v>990.55</v>
      </c>
      <c r="I1357" s="24" t="s">
        <v>974</v>
      </c>
    </row>
    <row r="1358" spans="1:9" ht="25.5">
      <c r="A1358" s="25">
        <v>1303</v>
      </c>
      <c r="B1358" s="20" t="s">
        <v>3714</v>
      </c>
      <c r="C1358" s="21" t="s">
        <v>12</v>
      </c>
      <c r="D1358" s="20" t="s">
        <v>266</v>
      </c>
      <c r="E1358" s="20" t="s">
        <v>981</v>
      </c>
      <c r="F1358" s="141">
        <v>201</v>
      </c>
      <c r="G1358" s="22">
        <v>96.13</v>
      </c>
      <c r="H1358" s="23">
        <f t="shared" si="39"/>
        <v>19322.129999999997</v>
      </c>
      <c r="I1358" s="24" t="s">
        <v>974</v>
      </c>
    </row>
    <row r="1359" spans="1:9" ht="25.5">
      <c r="A1359" s="25">
        <v>1304</v>
      </c>
      <c r="B1359" s="20" t="s">
        <v>3715</v>
      </c>
      <c r="C1359" s="21" t="s">
        <v>13</v>
      </c>
      <c r="D1359" s="20" t="s">
        <v>266</v>
      </c>
      <c r="E1359" s="20" t="s">
        <v>981</v>
      </c>
      <c r="F1359" s="141">
        <v>46</v>
      </c>
      <c r="G1359" s="22">
        <v>84.95</v>
      </c>
      <c r="H1359" s="23">
        <f t="shared" si="39"/>
        <v>3907.7000000000003</v>
      </c>
      <c r="I1359" s="24" t="s">
        <v>974</v>
      </c>
    </row>
    <row r="1360" spans="1:9" ht="25.5">
      <c r="A1360" s="25">
        <v>1305</v>
      </c>
      <c r="B1360" s="20" t="s">
        <v>3716</v>
      </c>
      <c r="C1360" s="21" t="s">
        <v>14</v>
      </c>
      <c r="D1360" s="20" t="s">
        <v>266</v>
      </c>
      <c r="E1360" s="20" t="s">
        <v>981</v>
      </c>
      <c r="F1360" s="141">
        <v>312</v>
      </c>
      <c r="G1360" s="22">
        <v>85.93</v>
      </c>
      <c r="H1360" s="23">
        <f t="shared" si="39"/>
        <v>26810.160000000003</v>
      </c>
      <c r="I1360" s="24" t="s">
        <v>974</v>
      </c>
    </row>
    <row r="1361" spans="1:9" ht="25.5">
      <c r="A1361" s="25">
        <v>1306</v>
      </c>
      <c r="B1361" s="20" t="s">
        <v>3717</v>
      </c>
      <c r="C1361" s="21" t="s">
        <v>15</v>
      </c>
      <c r="D1361" s="20" t="s">
        <v>266</v>
      </c>
      <c r="E1361" s="20" t="s">
        <v>981</v>
      </c>
      <c r="F1361" s="141">
        <v>13</v>
      </c>
      <c r="G1361" s="22">
        <v>80.83</v>
      </c>
      <c r="H1361" s="23">
        <f t="shared" si="39"/>
        <v>1050.79</v>
      </c>
      <c r="I1361" s="24" t="s">
        <v>974</v>
      </c>
    </row>
    <row r="1362" spans="1:9" ht="38.25">
      <c r="A1362" s="25">
        <v>1307</v>
      </c>
      <c r="B1362" s="20" t="s">
        <v>3718</v>
      </c>
      <c r="C1362" s="21" t="s">
        <v>16</v>
      </c>
      <c r="D1362" s="20" t="s">
        <v>266</v>
      </c>
      <c r="E1362" s="20" t="s">
        <v>981</v>
      </c>
      <c r="F1362" s="141">
        <v>11</v>
      </c>
      <c r="G1362" s="22">
        <v>156.35</v>
      </c>
      <c r="H1362" s="23">
        <f t="shared" si="39"/>
        <v>1719.85</v>
      </c>
      <c r="I1362" s="24" t="s">
        <v>974</v>
      </c>
    </row>
    <row r="1363" spans="1:9" ht="25.5">
      <c r="A1363" s="25">
        <v>1308</v>
      </c>
      <c r="B1363" s="20" t="s">
        <v>3719</v>
      </c>
      <c r="C1363" s="21" t="s">
        <v>17</v>
      </c>
      <c r="D1363" s="20" t="s">
        <v>266</v>
      </c>
      <c r="E1363" s="20" t="s">
        <v>981</v>
      </c>
      <c r="F1363" s="141">
        <v>10</v>
      </c>
      <c r="G1363" s="22">
        <v>84.95</v>
      </c>
      <c r="H1363" s="23">
        <f t="shared" si="39"/>
        <v>849.5</v>
      </c>
      <c r="I1363" s="24" t="s">
        <v>974</v>
      </c>
    </row>
    <row r="1364" spans="1:9" ht="25.5">
      <c r="A1364" s="25">
        <v>1309</v>
      </c>
      <c r="B1364" s="20" t="s">
        <v>3720</v>
      </c>
      <c r="C1364" s="21" t="s">
        <v>18</v>
      </c>
      <c r="D1364" s="20" t="s">
        <v>266</v>
      </c>
      <c r="E1364" s="20" t="s">
        <v>981</v>
      </c>
      <c r="F1364" s="141">
        <v>37</v>
      </c>
      <c r="G1364" s="22">
        <v>128.81</v>
      </c>
      <c r="H1364" s="23">
        <f t="shared" si="39"/>
        <v>4765.97</v>
      </c>
      <c r="I1364" s="24" t="s">
        <v>974</v>
      </c>
    </row>
    <row r="1365" spans="1:9" ht="38.25">
      <c r="A1365" s="25">
        <v>1310</v>
      </c>
      <c r="B1365" s="20" t="s">
        <v>3721</v>
      </c>
      <c r="C1365" s="21" t="s">
        <v>19</v>
      </c>
      <c r="D1365" s="20" t="s">
        <v>266</v>
      </c>
      <c r="E1365" s="20" t="s">
        <v>981</v>
      </c>
      <c r="F1365" s="141">
        <v>12</v>
      </c>
      <c r="G1365" s="22">
        <v>70.63</v>
      </c>
      <c r="H1365" s="23">
        <f t="shared" si="39"/>
        <v>847.56</v>
      </c>
      <c r="I1365" s="24" t="s">
        <v>974</v>
      </c>
    </row>
    <row r="1366" spans="1:9" ht="38.25">
      <c r="A1366" s="25">
        <v>1311</v>
      </c>
      <c r="B1366" s="20" t="s">
        <v>3722</v>
      </c>
      <c r="C1366" s="21" t="s">
        <v>20</v>
      </c>
      <c r="D1366" s="20" t="s">
        <v>266</v>
      </c>
      <c r="E1366" s="20" t="s">
        <v>981</v>
      </c>
      <c r="F1366" s="141">
        <v>5</v>
      </c>
      <c r="G1366" s="22">
        <v>61.4</v>
      </c>
      <c r="H1366" s="23">
        <f t="shared" si="39"/>
        <v>307</v>
      </c>
      <c r="I1366" s="24" t="s">
        <v>974</v>
      </c>
    </row>
    <row r="1367" spans="1:9" ht="25.5">
      <c r="A1367" s="25">
        <v>1312</v>
      </c>
      <c r="B1367" s="20" t="s">
        <v>3724</v>
      </c>
      <c r="C1367" s="21" t="s">
        <v>3723</v>
      </c>
      <c r="D1367" s="20" t="s">
        <v>266</v>
      </c>
      <c r="E1367" s="20" t="s">
        <v>981</v>
      </c>
      <c r="F1367" s="141">
        <v>112</v>
      </c>
      <c r="G1367" s="22">
        <v>240.31</v>
      </c>
      <c r="H1367" s="23">
        <f t="shared" si="39"/>
        <v>26914.720000000001</v>
      </c>
      <c r="I1367" s="24" t="s">
        <v>974</v>
      </c>
    </row>
    <row r="1368" spans="1:9" ht="38.25">
      <c r="A1368" s="25">
        <v>1313</v>
      </c>
      <c r="B1368" s="20" t="s">
        <v>3725</v>
      </c>
      <c r="C1368" s="21" t="s">
        <v>21</v>
      </c>
      <c r="D1368" s="20" t="s">
        <v>266</v>
      </c>
      <c r="E1368" s="20" t="s">
        <v>981</v>
      </c>
      <c r="F1368" s="141">
        <v>504</v>
      </c>
      <c r="G1368" s="22">
        <v>168.5</v>
      </c>
      <c r="H1368" s="23">
        <f t="shared" si="39"/>
        <v>84924</v>
      </c>
      <c r="I1368" s="24" t="s">
        <v>974</v>
      </c>
    </row>
    <row r="1369" spans="1:9" ht="38.25">
      <c r="A1369" s="25">
        <v>1314</v>
      </c>
      <c r="B1369" s="20" t="s">
        <v>3726</v>
      </c>
      <c r="C1369" s="21" t="s">
        <v>22</v>
      </c>
      <c r="D1369" s="20" t="s">
        <v>266</v>
      </c>
      <c r="E1369" s="20" t="s">
        <v>981</v>
      </c>
      <c r="F1369" s="141">
        <v>536</v>
      </c>
      <c r="G1369" s="22">
        <v>214.4</v>
      </c>
      <c r="H1369" s="23">
        <f t="shared" si="39"/>
        <v>114918.40000000001</v>
      </c>
      <c r="I1369" s="24" t="s">
        <v>974</v>
      </c>
    </row>
    <row r="1370" spans="1:9" ht="25.5">
      <c r="A1370" s="25">
        <v>1315</v>
      </c>
      <c r="B1370" s="20" t="s">
        <v>3727</v>
      </c>
      <c r="C1370" s="21" t="s">
        <v>23</v>
      </c>
      <c r="D1370" s="20" t="s">
        <v>266</v>
      </c>
      <c r="E1370" s="20" t="s">
        <v>981</v>
      </c>
      <c r="F1370" s="141">
        <v>227</v>
      </c>
      <c r="G1370" s="22">
        <v>347</v>
      </c>
      <c r="H1370" s="23">
        <f t="shared" si="39"/>
        <v>78769</v>
      </c>
      <c r="I1370" s="24" t="s">
        <v>974</v>
      </c>
    </row>
    <row r="1371" spans="1:9" ht="38.25">
      <c r="A1371" s="25">
        <v>1316</v>
      </c>
      <c r="B1371" s="20" t="s">
        <v>3728</v>
      </c>
      <c r="C1371" s="21" t="s">
        <v>24</v>
      </c>
      <c r="D1371" s="20" t="s">
        <v>266</v>
      </c>
      <c r="E1371" s="20" t="s">
        <v>981</v>
      </c>
      <c r="F1371" s="141">
        <v>19</v>
      </c>
      <c r="G1371" s="22">
        <v>214.4</v>
      </c>
      <c r="H1371" s="23">
        <f t="shared" si="39"/>
        <v>4073.6</v>
      </c>
      <c r="I1371" s="24" t="s">
        <v>974</v>
      </c>
    </row>
    <row r="1372" spans="1:9" ht="25.5">
      <c r="A1372" s="25">
        <v>1317</v>
      </c>
      <c r="B1372" s="20" t="s">
        <v>3729</v>
      </c>
      <c r="C1372" s="21" t="s">
        <v>25</v>
      </c>
      <c r="D1372" s="20" t="s">
        <v>266</v>
      </c>
      <c r="E1372" s="20" t="s">
        <v>981</v>
      </c>
      <c r="F1372" s="141">
        <v>149</v>
      </c>
      <c r="G1372" s="22">
        <v>122.6</v>
      </c>
      <c r="H1372" s="23">
        <f t="shared" si="39"/>
        <v>18267.399999999998</v>
      </c>
      <c r="I1372" s="24" t="s">
        <v>974</v>
      </c>
    </row>
    <row r="1373" spans="1:9" ht="25.5">
      <c r="A1373" s="25">
        <v>1318</v>
      </c>
      <c r="B1373" s="20" t="s">
        <v>3731</v>
      </c>
      <c r="C1373" s="21" t="s">
        <v>3730</v>
      </c>
      <c r="D1373" s="20" t="s">
        <v>266</v>
      </c>
      <c r="E1373" s="20" t="s">
        <v>981</v>
      </c>
      <c r="F1373" s="141">
        <v>320</v>
      </c>
      <c r="G1373" s="22">
        <v>81.8</v>
      </c>
      <c r="H1373" s="23">
        <f t="shared" si="39"/>
        <v>26176</v>
      </c>
      <c r="I1373" s="24" t="s">
        <v>974</v>
      </c>
    </row>
    <row r="1374" spans="1:9" ht="38.25">
      <c r="A1374" s="25">
        <v>1319</v>
      </c>
      <c r="B1374" s="20" t="s">
        <v>3732</v>
      </c>
      <c r="C1374" s="21" t="s">
        <v>26</v>
      </c>
      <c r="D1374" s="20" t="s">
        <v>266</v>
      </c>
      <c r="E1374" s="20" t="s">
        <v>981</v>
      </c>
      <c r="F1374" s="141">
        <v>6</v>
      </c>
      <c r="G1374" s="22">
        <v>156.35</v>
      </c>
      <c r="H1374" s="23">
        <f t="shared" si="39"/>
        <v>938.09999999999991</v>
      </c>
      <c r="I1374" s="24" t="s">
        <v>974</v>
      </c>
    </row>
    <row r="1375" spans="1:9" ht="25.5">
      <c r="A1375" s="25">
        <v>1320</v>
      </c>
      <c r="B1375" s="20" t="s">
        <v>3733</v>
      </c>
      <c r="C1375" s="21" t="s">
        <v>27</v>
      </c>
      <c r="D1375" s="20" t="s">
        <v>266</v>
      </c>
      <c r="E1375" s="20" t="s">
        <v>981</v>
      </c>
      <c r="F1375" s="141">
        <v>3</v>
      </c>
      <c r="G1375" s="22">
        <v>184.01</v>
      </c>
      <c r="H1375" s="23">
        <f t="shared" si="39"/>
        <v>552.03</v>
      </c>
      <c r="I1375" s="24" t="s">
        <v>974</v>
      </c>
    </row>
    <row r="1376" spans="1:9" ht="25.5">
      <c r="A1376" s="25">
        <v>1321</v>
      </c>
      <c r="B1376" s="20" t="s">
        <v>3734</v>
      </c>
      <c r="C1376" s="21" t="s">
        <v>28</v>
      </c>
      <c r="D1376" s="20" t="s">
        <v>266</v>
      </c>
      <c r="E1376" s="20" t="s">
        <v>981</v>
      </c>
      <c r="F1376" s="141">
        <v>23</v>
      </c>
      <c r="G1376" s="22">
        <v>238.93</v>
      </c>
      <c r="H1376" s="23">
        <f t="shared" si="39"/>
        <v>5495.39</v>
      </c>
      <c r="I1376" s="24" t="s">
        <v>974</v>
      </c>
    </row>
    <row r="1377" spans="1:9" ht="63.75">
      <c r="A1377" s="25">
        <v>1322</v>
      </c>
      <c r="B1377" s="20" t="s">
        <v>3735</v>
      </c>
      <c r="C1377" s="21" t="s">
        <v>2273</v>
      </c>
      <c r="D1377" s="20" t="s">
        <v>267</v>
      </c>
      <c r="E1377" s="20" t="s">
        <v>981</v>
      </c>
      <c r="F1377" s="141">
        <v>24</v>
      </c>
      <c r="G1377" s="22">
        <v>37.729999999999997</v>
      </c>
      <c r="H1377" s="23">
        <f t="shared" si="39"/>
        <v>905.52</v>
      </c>
      <c r="I1377" s="24" t="s">
        <v>974</v>
      </c>
    </row>
    <row r="1378" spans="1:9" ht="25.5">
      <c r="A1378" s="25">
        <v>1323</v>
      </c>
      <c r="B1378" s="20" t="s">
        <v>3736</v>
      </c>
      <c r="C1378" s="21" t="s">
        <v>29</v>
      </c>
      <c r="D1378" s="20" t="s">
        <v>266</v>
      </c>
      <c r="E1378" s="20" t="s">
        <v>981</v>
      </c>
      <c r="F1378" s="141">
        <v>66</v>
      </c>
      <c r="G1378" s="22">
        <v>119.66</v>
      </c>
      <c r="H1378" s="23">
        <f t="shared" si="39"/>
        <v>7897.5599999999995</v>
      </c>
      <c r="I1378" s="24" t="s">
        <v>974</v>
      </c>
    </row>
    <row r="1379" spans="1:9" ht="51">
      <c r="A1379" s="25">
        <v>1324</v>
      </c>
      <c r="B1379" s="20" t="s">
        <v>3737</v>
      </c>
      <c r="C1379" s="21" t="s">
        <v>30</v>
      </c>
      <c r="D1379" s="20" t="s">
        <v>968</v>
      </c>
      <c r="E1379" s="20" t="s">
        <v>981</v>
      </c>
      <c r="F1379" s="141">
        <v>140</v>
      </c>
      <c r="G1379" s="22">
        <v>80.61</v>
      </c>
      <c r="H1379" s="23">
        <f t="shared" si="39"/>
        <v>11285.4</v>
      </c>
      <c r="I1379" s="24" t="s">
        <v>974</v>
      </c>
    </row>
    <row r="1380" spans="1:9" ht="38.25">
      <c r="A1380" s="25">
        <v>1325</v>
      </c>
      <c r="B1380" s="20" t="s">
        <v>3738</v>
      </c>
      <c r="C1380" s="21" t="s">
        <v>31</v>
      </c>
      <c r="D1380" s="20" t="s">
        <v>968</v>
      </c>
      <c r="E1380" s="20" t="s">
        <v>981</v>
      </c>
      <c r="F1380" s="141">
        <v>2</v>
      </c>
      <c r="G1380" s="22">
        <v>104.36</v>
      </c>
      <c r="H1380" s="23">
        <f t="shared" si="39"/>
        <v>208.72</v>
      </c>
      <c r="I1380" s="24" t="s">
        <v>974</v>
      </c>
    </row>
    <row r="1381" spans="1:9" ht="51">
      <c r="A1381" s="25">
        <v>1326</v>
      </c>
      <c r="B1381" s="20" t="s">
        <v>3739</v>
      </c>
      <c r="C1381" s="21" t="s">
        <v>32</v>
      </c>
      <c r="D1381" s="20" t="s">
        <v>968</v>
      </c>
      <c r="E1381" s="20" t="s">
        <v>981</v>
      </c>
      <c r="F1381" s="141">
        <v>614</v>
      </c>
      <c r="G1381" s="22">
        <v>132.80000000000001</v>
      </c>
      <c r="H1381" s="23">
        <f t="shared" si="39"/>
        <v>81539.200000000012</v>
      </c>
      <c r="I1381" s="24" t="s">
        <v>974</v>
      </c>
    </row>
    <row r="1382" spans="1:9" ht="63.75">
      <c r="A1382" s="25">
        <v>1327</v>
      </c>
      <c r="B1382" s="20" t="s">
        <v>3740</v>
      </c>
      <c r="C1382" s="21" t="s">
        <v>33</v>
      </c>
      <c r="D1382" s="20" t="s">
        <v>263</v>
      </c>
      <c r="E1382" s="20" t="s">
        <v>981</v>
      </c>
      <c r="F1382" s="141">
        <v>7515</v>
      </c>
      <c r="G1382" s="22">
        <v>84.38</v>
      </c>
      <c r="H1382" s="23">
        <f t="shared" si="39"/>
        <v>634115.69999999995</v>
      </c>
      <c r="I1382" s="24" t="s">
        <v>974</v>
      </c>
    </row>
    <row r="1383" spans="1:9" ht="51">
      <c r="A1383" s="25">
        <v>1328</v>
      </c>
      <c r="B1383" s="20" t="s">
        <v>3742</v>
      </c>
      <c r="C1383" s="21" t="s">
        <v>3741</v>
      </c>
      <c r="D1383" s="20" t="s">
        <v>263</v>
      </c>
      <c r="E1383" s="20" t="s">
        <v>981</v>
      </c>
      <c r="F1383" s="141">
        <v>2436</v>
      </c>
      <c r="G1383" s="22">
        <v>113.63</v>
      </c>
      <c r="H1383" s="23">
        <f t="shared" si="39"/>
        <v>276802.68</v>
      </c>
      <c r="I1383" s="24" t="s">
        <v>974</v>
      </c>
    </row>
    <row r="1384" spans="1:9" ht="38.25">
      <c r="A1384" s="25">
        <v>1329</v>
      </c>
      <c r="B1384" s="20" t="s">
        <v>3743</v>
      </c>
      <c r="C1384" s="21" t="s">
        <v>34</v>
      </c>
      <c r="D1384" s="20" t="s">
        <v>263</v>
      </c>
      <c r="E1384" s="20" t="s">
        <v>981</v>
      </c>
      <c r="F1384" s="141">
        <v>18</v>
      </c>
      <c r="G1384" s="22">
        <v>277</v>
      </c>
      <c r="H1384" s="23">
        <f t="shared" si="39"/>
        <v>4986</v>
      </c>
      <c r="I1384" s="24" t="s">
        <v>974</v>
      </c>
    </row>
    <row r="1385" spans="1:9" ht="51">
      <c r="A1385" s="25">
        <v>1330</v>
      </c>
      <c r="B1385" s="20" t="s">
        <v>3744</v>
      </c>
      <c r="C1385" s="21" t="s">
        <v>35</v>
      </c>
      <c r="D1385" s="20" t="s">
        <v>263</v>
      </c>
      <c r="E1385" s="20" t="s">
        <v>981</v>
      </c>
      <c r="F1385" s="141">
        <v>122</v>
      </c>
      <c r="G1385" s="22">
        <v>84.38</v>
      </c>
      <c r="H1385" s="23">
        <f t="shared" si="39"/>
        <v>10294.359999999999</v>
      </c>
      <c r="I1385" s="24" t="s">
        <v>974</v>
      </c>
    </row>
    <row r="1386" spans="1:9" ht="51">
      <c r="A1386" s="25">
        <v>1331</v>
      </c>
      <c r="B1386" s="20" t="s">
        <v>3745</v>
      </c>
      <c r="C1386" s="21" t="s">
        <v>36</v>
      </c>
      <c r="D1386" s="20" t="s">
        <v>263</v>
      </c>
      <c r="E1386" s="20" t="s">
        <v>981</v>
      </c>
      <c r="F1386" s="141">
        <v>218</v>
      </c>
      <c r="G1386" s="22">
        <v>127.11</v>
      </c>
      <c r="H1386" s="23">
        <f t="shared" si="39"/>
        <v>27709.98</v>
      </c>
      <c r="I1386" s="24" t="s">
        <v>974</v>
      </c>
    </row>
    <row r="1387" spans="1:9" ht="51">
      <c r="A1387" s="25">
        <v>1332</v>
      </c>
      <c r="B1387" s="20" t="s">
        <v>3746</v>
      </c>
      <c r="C1387" s="21" t="s">
        <v>37</v>
      </c>
      <c r="D1387" s="20" t="s">
        <v>263</v>
      </c>
      <c r="E1387" s="20" t="s">
        <v>981</v>
      </c>
      <c r="F1387" s="141">
        <v>60</v>
      </c>
      <c r="G1387" s="22">
        <v>182.24</v>
      </c>
      <c r="H1387" s="23">
        <f t="shared" si="39"/>
        <v>10934.400000000001</v>
      </c>
      <c r="I1387" s="24" t="s">
        <v>974</v>
      </c>
    </row>
    <row r="1388" spans="1:9" ht="51">
      <c r="A1388" s="25">
        <v>1333</v>
      </c>
      <c r="B1388" s="20" t="s">
        <v>3747</v>
      </c>
      <c r="C1388" s="21" t="s">
        <v>3748</v>
      </c>
      <c r="D1388" s="20" t="s">
        <v>263</v>
      </c>
      <c r="E1388" s="20" t="s">
        <v>981</v>
      </c>
      <c r="F1388" s="141">
        <v>96</v>
      </c>
      <c r="G1388" s="22">
        <v>211.49</v>
      </c>
      <c r="H1388" s="23">
        <f t="shared" si="39"/>
        <v>20303.04</v>
      </c>
      <c r="I1388" s="24" t="s">
        <v>974</v>
      </c>
    </row>
    <row r="1389" spans="1:9" ht="51">
      <c r="A1389" s="25">
        <v>1334</v>
      </c>
      <c r="B1389" s="20" t="s">
        <v>3749</v>
      </c>
      <c r="C1389" s="21" t="s">
        <v>38</v>
      </c>
      <c r="D1389" s="20" t="s">
        <v>263</v>
      </c>
      <c r="E1389" s="20" t="s">
        <v>981</v>
      </c>
      <c r="F1389" s="141">
        <v>43</v>
      </c>
      <c r="G1389" s="22">
        <v>283.47000000000003</v>
      </c>
      <c r="H1389" s="23">
        <f t="shared" si="39"/>
        <v>12189.210000000001</v>
      </c>
      <c r="I1389" s="24" t="s">
        <v>974</v>
      </c>
    </row>
    <row r="1390" spans="1:9" ht="51">
      <c r="A1390" s="25">
        <v>1335</v>
      </c>
      <c r="B1390" s="20" t="s">
        <v>3750</v>
      </c>
      <c r="C1390" s="21" t="s">
        <v>39</v>
      </c>
      <c r="D1390" s="20" t="s">
        <v>263</v>
      </c>
      <c r="E1390" s="20" t="s">
        <v>981</v>
      </c>
      <c r="F1390" s="141">
        <v>40</v>
      </c>
      <c r="G1390" s="22">
        <v>404.92</v>
      </c>
      <c r="H1390" s="23">
        <f t="shared" si="39"/>
        <v>16196.800000000001</v>
      </c>
      <c r="I1390" s="24" t="s">
        <v>974</v>
      </c>
    </row>
    <row r="1391" spans="1:9" ht="51">
      <c r="A1391" s="25">
        <v>1336</v>
      </c>
      <c r="B1391" s="20" t="s">
        <v>3751</v>
      </c>
      <c r="C1391" s="21" t="s">
        <v>40</v>
      </c>
      <c r="D1391" s="20" t="s">
        <v>263</v>
      </c>
      <c r="E1391" s="20" t="s">
        <v>981</v>
      </c>
      <c r="F1391" s="141">
        <v>8</v>
      </c>
      <c r="G1391" s="22">
        <v>101.99</v>
      </c>
      <c r="H1391" s="23">
        <f t="shared" si="39"/>
        <v>815.92</v>
      </c>
      <c r="I1391" s="24" t="s">
        <v>974</v>
      </c>
    </row>
    <row r="1392" spans="1:9" ht="51">
      <c r="A1392" s="25">
        <v>1337</v>
      </c>
      <c r="B1392" s="20" t="s">
        <v>3752</v>
      </c>
      <c r="C1392" s="21" t="s">
        <v>3753</v>
      </c>
      <c r="D1392" s="20" t="s">
        <v>263</v>
      </c>
      <c r="E1392" s="20" t="s">
        <v>981</v>
      </c>
      <c r="F1392" s="141">
        <v>3</v>
      </c>
      <c r="G1392" s="22">
        <v>154.26</v>
      </c>
      <c r="H1392" s="23">
        <f t="shared" si="39"/>
        <v>462.78</v>
      </c>
      <c r="I1392" s="24" t="s">
        <v>974</v>
      </c>
    </row>
    <row r="1393" spans="1:9" ht="51">
      <c r="A1393" s="25">
        <v>1338</v>
      </c>
      <c r="B1393" s="20" t="s">
        <v>3754</v>
      </c>
      <c r="C1393" s="21" t="s">
        <v>41</v>
      </c>
      <c r="D1393" s="20" t="s">
        <v>263</v>
      </c>
      <c r="E1393" s="20" t="s">
        <v>981</v>
      </c>
      <c r="F1393" s="141">
        <v>6</v>
      </c>
      <c r="G1393" s="22">
        <v>220.4</v>
      </c>
      <c r="H1393" s="23">
        <f t="shared" si="39"/>
        <v>1322.4</v>
      </c>
      <c r="I1393" s="24" t="s">
        <v>974</v>
      </c>
    </row>
    <row r="1394" spans="1:9" ht="51">
      <c r="A1394" s="25">
        <v>1339</v>
      </c>
      <c r="B1394" s="20" t="s">
        <v>3755</v>
      </c>
      <c r="C1394" s="21" t="s">
        <v>42</v>
      </c>
      <c r="D1394" s="20" t="s">
        <v>263</v>
      </c>
      <c r="E1394" s="20" t="s">
        <v>981</v>
      </c>
      <c r="F1394" s="141">
        <v>2</v>
      </c>
      <c r="G1394" s="22">
        <v>256.25</v>
      </c>
      <c r="H1394" s="23">
        <f t="shared" si="39"/>
        <v>512.5</v>
      </c>
      <c r="I1394" s="24" t="s">
        <v>974</v>
      </c>
    </row>
    <row r="1395" spans="1:9" ht="51">
      <c r="A1395" s="25">
        <v>1340</v>
      </c>
      <c r="B1395" s="20" t="s">
        <v>3756</v>
      </c>
      <c r="C1395" s="21" t="s">
        <v>43</v>
      </c>
      <c r="D1395" s="20" t="s">
        <v>263</v>
      </c>
      <c r="E1395" s="20" t="s">
        <v>981</v>
      </c>
      <c r="F1395" s="141">
        <v>2</v>
      </c>
      <c r="G1395" s="22">
        <v>492.97</v>
      </c>
      <c r="H1395" s="23">
        <f t="shared" ref="H1395:H1458" si="40">G1395*F1395</f>
        <v>985.94</v>
      </c>
      <c r="I1395" s="24" t="s">
        <v>974</v>
      </c>
    </row>
    <row r="1396" spans="1:9" ht="51">
      <c r="A1396" s="25">
        <v>1341</v>
      </c>
      <c r="B1396" s="20" t="s">
        <v>3758</v>
      </c>
      <c r="C1396" s="21" t="s">
        <v>3757</v>
      </c>
      <c r="D1396" s="20" t="s">
        <v>263</v>
      </c>
      <c r="E1396" s="20" t="s">
        <v>981</v>
      </c>
      <c r="F1396" s="141">
        <v>56</v>
      </c>
      <c r="G1396" s="22">
        <v>110.29</v>
      </c>
      <c r="H1396" s="23">
        <f t="shared" si="40"/>
        <v>6176.2400000000007</v>
      </c>
      <c r="I1396" s="24" t="s">
        <v>974</v>
      </c>
    </row>
    <row r="1397" spans="1:9" ht="51">
      <c r="A1397" s="25">
        <v>1342</v>
      </c>
      <c r="B1397" s="20" t="s">
        <v>3759</v>
      </c>
      <c r="C1397" s="21" t="s">
        <v>44</v>
      </c>
      <c r="D1397" s="20" t="s">
        <v>263</v>
      </c>
      <c r="E1397" s="20" t="s">
        <v>981</v>
      </c>
      <c r="F1397" s="141">
        <v>22</v>
      </c>
      <c r="G1397" s="22">
        <v>166.71</v>
      </c>
      <c r="H1397" s="23">
        <f t="shared" si="40"/>
        <v>3667.6200000000003</v>
      </c>
      <c r="I1397" s="24" t="s">
        <v>974</v>
      </c>
    </row>
    <row r="1398" spans="1:9" ht="51">
      <c r="A1398" s="25">
        <v>1343</v>
      </c>
      <c r="B1398" s="20" t="s">
        <v>3760</v>
      </c>
      <c r="C1398" s="21" t="s">
        <v>45</v>
      </c>
      <c r="D1398" s="20" t="s">
        <v>263</v>
      </c>
      <c r="E1398" s="20" t="s">
        <v>981</v>
      </c>
      <c r="F1398" s="141">
        <v>11</v>
      </c>
      <c r="G1398" s="22">
        <v>237</v>
      </c>
      <c r="H1398" s="23">
        <f t="shared" si="40"/>
        <v>2607</v>
      </c>
      <c r="I1398" s="24" t="s">
        <v>974</v>
      </c>
    </row>
    <row r="1399" spans="1:9" ht="51">
      <c r="A1399" s="25">
        <v>1344</v>
      </c>
      <c r="B1399" s="20" t="s">
        <v>3761</v>
      </c>
      <c r="C1399" s="21" t="s">
        <v>46</v>
      </c>
      <c r="D1399" s="20" t="s">
        <v>263</v>
      </c>
      <c r="E1399" s="20" t="s">
        <v>981</v>
      </c>
      <c r="F1399" s="141">
        <v>9</v>
      </c>
      <c r="G1399" s="22">
        <v>277</v>
      </c>
      <c r="H1399" s="23">
        <f t="shared" si="40"/>
        <v>2493</v>
      </c>
      <c r="I1399" s="24" t="s">
        <v>974</v>
      </c>
    </row>
    <row r="1400" spans="1:9" ht="51">
      <c r="A1400" s="25">
        <v>1345</v>
      </c>
      <c r="B1400" s="20" t="s">
        <v>3763</v>
      </c>
      <c r="C1400" s="21" t="s">
        <v>3762</v>
      </c>
      <c r="D1400" s="20" t="s">
        <v>263</v>
      </c>
      <c r="E1400" s="20" t="s">
        <v>981</v>
      </c>
      <c r="F1400" s="141">
        <v>2</v>
      </c>
      <c r="G1400" s="22">
        <v>373.42</v>
      </c>
      <c r="H1400" s="23">
        <f t="shared" si="40"/>
        <v>746.84</v>
      </c>
      <c r="I1400" s="24" t="s">
        <v>974</v>
      </c>
    </row>
    <row r="1401" spans="1:9" ht="51">
      <c r="A1401" s="25">
        <v>1346</v>
      </c>
      <c r="B1401" s="20" t="s">
        <v>3764</v>
      </c>
      <c r="C1401" s="21" t="s">
        <v>47</v>
      </c>
      <c r="D1401" s="20" t="s">
        <v>263</v>
      </c>
      <c r="E1401" s="20" t="s">
        <v>981</v>
      </c>
      <c r="F1401" s="141">
        <v>10</v>
      </c>
      <c r="G1401" s="22">
        <v>574.47</v>
      </c>
      <c r="H1401" s="23">
        <f t="shared" si="40"/>
        <v>5744.7000000000007</v>
      </c>
      <c r="I1401" s="24" t="s">
        <v>974</v>
      </c>
    </row>
    <row r="1402" spans="1:9" ht="51">
      <c r="A1402" s="25">
        <v>1347</v>
      </c>
      <c r="B1402" s="20" t="s">
        <v>3765</v>
      </c>
      <c r="C1402" s="21" t="s">
        <v>48</v>
      </c>
      <c r="D1402" s="20" t="s">
        <v>263</v>
      </c>
      <c r="E1402" s="20" t="s">
        <v>981</v>
      </c>
      <c r="F1402" s="141">
        <v>6</v>
      </c>
      <c r="G1402" s="22">
        <v>125.89</v>
      </c>
      <c r="H1402" s="23">
        <f t="shared" si="40"/>
        <v>755.34</v>
      </c>
      <c r="I1402" s="24" t="s">
        <v>974</v>
      </c>
    </row>
    <row r="1403" spans="1:9" ht="51">
      <c r="A1403" s="25">
        <v>1348</v>
      </c>
      <c r="B1403" s="20" t="s">
        <v>3766</v>
      </c>
      <c r="C1403" s="21" t="s">
        <v>49</v>
      </c>
      <c r="D1403" s="20" t="s">
        <v>263</v>
      </c>
      <c r="E1403" s="20" t="s">
        <v>981</v>
      </c>
      <c r="F1403" s="141">
        <v>5</v>
      </c>
      <c r="G1403" s="22">
        <v>190.11</v>
      </c>
      <c r="H1403" s="23">
        <f t="shared" si="40"/>
        <v>950.55000000000007</v>
      </c>
      <c r="I1403" s="24" t="s">
        <v>974</v>
      </c>
    </row>
    <row r="1404" spans="1:9" ht="51">
      <c r="A1404" s="25">
        <v>1349</v>
      </c>
      <c r="B1404" s="20" t="s">
        <v>3768</v>
      </c>
      <c r="C1404" s="21" t="s">
        <v>3767</v>
      </c>
      <c r="D1404" s="20" t="s">
        <v>263</v>
      </c>
      <c r="E1404" s="20" t="s">
        <v>981</v>
      </c>
      <c r="F1404" s="141">
        <v>2</v>
      </c>
      <c r="G1404" s="22">
        <v>316</v>
      </c>
      <c r="H1404" s="23">
        <f t="shared" si="40"/>
        <v>632</v>
      </c>
      <c r="I1404" s="24" t="s">
        <v>974</v>
      </c>
    </row>
    <row r="1405" spans="1:9" ht="51">
      <c r="A1405" s="25">
        <v>1350</v>
      </c>
      <c r="B1405" s="20" t="s">
        <v>3769</v>
      </c>
      <c r="C1405" s="21" t="s">
        <v>50</v>
      </c>
      <c r="D1405" s="20" t="s">
        <v>263</v>
      </c>
      <c r="E1405" s="20" t="s">
        <v>981</v>
      </c>
      <c r="F1405" s="141">
        <v>5</v>
      </c>
      <c r="G1405" s="22">
        <v>612.47</v>
      </c>
      <c r="H1405" s="23">
        <f t="shared" si="40"/>
        <v>3062.3500000000004</v>
      </c>
      <c r="I1405" s="24" t="s">
        <v>974</v>
      </c>
    </row>
    <row r="1406" spans="1:9" ht="38.25">
      <c r="A1406" s="25">
        <v>1351</v>
      </c>
      <c r="B1406" s="20" t="s">
        <v>3770</v>
      </c>
      <c r="C1406" s="21" t="s">
        <v>51</v>
      </c>
      <c r="D1406" s="20" t="s">
        <v>979</v>
      </c>
      <c r="E1406" s="20" t="s">
        <v>977</v>
      </c>
      <c r="F1406" s="141">
        <v>55</v>
      </c>
      <c r="G1406" s="22">
        <v>7.39</v>
      </c>
      <c r="H1406" s="23">
        <f t="shared" si="40"/>
        <v>406.45</v>
      </c>
      <c r="I1406" s="24" t="s">
        <v>974</v>
      </c>
    </row>
    <row r="1407" spans="1:9" ht="38.25">
      <c r="A1407" s="25">
        <v>1352</v>
      </c>
      <c r="B1407" s="20" t="s">
        <v>3771</v>
      </c>
      <c r="C1407" s="21" t="s">
        <v>52</v>
      </c>
      <c r="D1407" s="20" t="s">
        <v>979</v>
      </c>
      <c r="E1407" s="20" t="s">
        <v>977</v>
      </c>
      <c r="F1407" s="141">
        <v>10</v>
      </c>
      <c r="G1407" s="22">
        <v>14.08</v>
      </c>
      <c r="H1407" s="23">
        <f t="shared" si="40"/>
        <v>140.80000000000001</v>
      </c>
      <c r="I1407" s="24" t="s">
        <v>974</v>
      </c>
    </row>
    <row r="1408" spans="1:9" ht="38.25">
      <c r="A1408" s="25">
        <v>1353</v>
      </c>
      <c r="B1408" s="20" t="s">
        <v>3772</v>
      </c>
      <c r="C1408" s="21" t="s">
        <v>53</v>
      </c>
      <c r="D1408" s="20" t="s">
        <v>979</v>
      </c>
      <c r="E1408" s="20" t="s">
        <v>977</v>
      </c>
      <c r="F1408" s="141">
        <v>200</v>
      </c>
      <c r="G1408" s="22">
        <v>27.01</v>
      </c>
      <c r="H1408" s="23">
        <f t="shared" si="40"/>
        <v>5402</v>
      </c>
      <c r="I1408" s="24" t="s">
        <v>974</v>
      </c>
    </row>
    <row r="1409" spans="1:9" ht="51">
      <c r="A1409" s="25">
        <v>1354</v>
      </c>
      <c r="B1409" s="20" t="s">
        <v>3773</v>
      </c>
      <c r="C1409" s="21" t="s">
        <v>54</v>
      </c>
      <c r="D1409" s="20" t="s">
        <v>268</v>
      </c>
      <c r="E1409" s="20" t="s">
        <v>981</v>
      </c>
      <c r="F1409" s="141">
        <v>3</v>
      </c>
      <c r="G1409" s="22">
        <v>1222.94</v>
      </c>
      <c r="H1409" s="23">
        <f t="shared" si="40"/>
        <v>3668.82</v>
      </c>
      <c r="I1409" s="24" t="s">
        <v>974</v>
      </c>
    </row>
    <row r="1410" spans="1:9" ht="38.25">
      <c r="A1410" s="25">
        <v>1355</v>
      </c>
      <c r="B1410" s="20" t="s">
        <v>3774</v>
      </c>
      <c r="C1410" s="21" t="s">
        <v>3775</v>
      </c>
      <c r="D1410" s="20" t="s">
        <v>986</v>
      </c>
      <c r="E1410" s="20" t="s">
        <v>981</v>
      </c>
      <c r="F1410" s="141">
        <v>1</v>
      </c>
      <c r="G1410" s="22">
        <v>80000</v>
      </c>
      <c r="H1410" s="23">
        <f t="shared" si="40"/>
        <v>80000</v>
      </c>
      <c r="I1410" s="24" t="s">
        <v>974</v>
      </c>
    </row>
    <row r="1411" spans="1:9">
      <c r="A1411" s="25"/>
      <c r="B1411" s="20"/>
      <c r="C1411" s="37" t="s">
        <v>2033</v>
      </c>
      <c r="D1411" s="20"/>
      <c r="E1411" s="20"/>
      <c r="F1411" s="141"/>
      <c r="G1411" s="22"/>
      <c r="H1411" s="36">
        <f>SUM(H1075:H1410)</f>
        <v>4786202.4300000044</v>
      </c>
      <c r="I1411" s="36">
        <f>H1411</f>
        <v>4786202.4300000044</v>
      </c>
    </row>
    <row r="1412" spans="1:9">
      <c r="A1412" s="25"/>
      <c r="B1412" s="20"/>
      <c r="C1412" s="37" t="s">
        <v>2039</v>
      </c>
      <c r="D1412" s="20"/>
      <c r="E1412" s="20"/>
      <c r="F1412" s="141"/>
      <c r="G1412" s="22"/>
      <c r="H1412" s="23"/>
      <c r="I1412" s="24"/>
    </row>
    <row r="1413" spans="1:9" ht="63.75">
      <c r="A1413" s="25">
        <v>1356</v>
      </c>
      <c r="B1413" s="20" t="s">
        <v>3776</v>
      </c>
      <c r="C1413" s="21" t="s">
        <v>2274</v>
      </c>
      <c r="D1413" s="20" t="s">
        <v>269</v>
      </c>
      <c r="E1413" s="20" t="s">
        <v>980</v>
      </c>
      <c r="F1413" s="141">
        <v>2200</v>
      </c>
      <c r="G1413" s="22">
        <v>6.74</v>
      </c>
      <c r="H1413" s="23">
        <f t="shared" si="40"/>
        <v>14828</v>
      </c>
      <c r="I1413" s="24" t="s">
        <v>974</v>
      </c>
    </row>
    <row r="1414" spans="1:9" ht="38.25">
      <c r="A1414" s="25">
        <v>1357</v>
      </c>
      <c r="B1414" s="20" t="s">
        <v>3777</v>
      </c>
      <c r="C1414" s="21" t="s">
        <v>2275</v>
      </c>
      <c r="D1414" s="20" t="s">
        <v>269</v>
      </c>
      <c r="E1414" s="20" t="s">
        <v>981</v>
      </c>
      <c r="F1414" s="141">
        <v>320</v>
      </c>
      <c r="G1414" s="22">
        <v>5.66</v>
      </c>
      <c r="H1414" s="23">
        <f t="shared" si="40"/>
        <v>1811.2</v>
      </c>
      <c r="I1414" s="24" t="s">
        <v>974</v>
      </c>
    </row>
    <row r="1415" spans="1:9" ht="38.25">
      <c r="A1415" s="25">
        <v>1358</v>
      </c>
      <c r="B1415" s="20" t="s">
        <v>3778</v>
      </c>
      <c r="C1415" s="21" t="s">
        <v>55</v>
      </c>
      <c r="D1415" s="20" t="s">
        <v>270</v>
      </c>
      <c r="E1415" s="20" t="s">
        <v>980</v>
      </c>
      <c r="F1415" s="141">
        <v>7455</v>
      </c>
      <c r="G1415" s="22">
        <v>4.54</v>
      </c>
      <c r="H1415" s="23">
        <f t="shared" si="40"/>
        <v>33845.699999999997</v>
      </c>
      <c r="I1415" s="24" t="s">
        <v>974</v>
      </c>
    </row>
    <row r="1416" spans="1:9" ht="25.5">
      <c r="A1416" s="25">
        <v>1359</v>
      </c>
      <c r="B1416" s="20" t="s">
        <v>3779</v>
      </c>
      <c r="C1416" s="21" t="s">
        <v>56</v>
      </c>
      <c r="D1416" s="20" t="s">
        <v>973</v>
      </c>
      <c r="E1416" s="20" t="s">
        <v>980</v>
      </c>
      <c r="F1416" s="141">
        <v>9070</v>
      </c>
      <c r="G1416" s="22">
        <v>5.97</v>
      </c>
      <c r="H1416" s="23">
        <f t="shared" si="40"/>
        <v>54147.899999999994</v>
      </c>
      <c r="I1416" s="24" t="s">
        <v>974</v>
      </c>
    </row>
    <row r="1417" spans="1:9" ht="38.25">
      <c r="A1417" s="25">
        <v>1360</v>
      </c>
      <c r="B1417" s="20" t="s">
        <v>3780</v>
      </c>
      <c r="C1417" s="21" t="s">
        <v>210</v>
      </c>
      <c r="D1417" s="20" t="s">
        <v>271</v>
      </c>
      <c r="E1417" s="20" t="s">
        <v>980</v>
      </c>
      <c r="F1417" s="141">
        <v>1300</v>
      </c>
      <c r="G1417" s="22">
        <v>7.58</v>
      </c>
      <c r="H1417" s="23">
        <f t="shared" si="40"/>
        <v>9854</v>
      </c>
      <c r="I1417" s="24" t="s">
        <v>974</v>
      </c>
    </row>
    <row r="1418" spans="1:9" ht="38.25">
      <c r="A1418" s="25">
        <v>1361</v>
      </c>
      <c r="B1418" s="20" t="s">
        <v>3781</v>
      </c>
      <c r="C1418" s="21" t="s">
        <v>65</v>
      </c>
      <c r="D1418" s="20" t="s">
        <v>270</v>
      </c>
      <c r="E1418" s="20" t="s">
        <v>980</v>
      </c>
      <c r="F1418" s="141">
        <v>485</v>
      </c>
      <c r="G1418" s="22">
        <v>9.34</v>
      </c>
      <c r="H1418" s="23">
        <f t="shared" si="40"/>
        <v>4529.8999999999996</v>
      </c>
      <c r="I1418" s="24" t="s">
        <v>974</v>
      </c>
    </row>
    <row r="1419" spans="1:9" ht="25.5">
      <c r="A1419" s="25">
        <v>1362</v>
      </c>
      <c r="B1419" s="20" t="s">
        <v>3782</v>
      </c>
      <c r="C1419" s="21" t="s">
        <v>211</v>
      </c>
      <c r="D1419" s="20" t="s">
        <v>968</v>
      </c>
      <c r="E1419" s="20" t="s">
        <v>981</v>
      </c>
      <c r="F1419" s="141">
        <v>31</v>
      </c>
      <c r="G1419" s="22">
        <v>598.63</v>
      </c>
      <c r="H1419" s="23">
        <f t="shared" si="40"/>
        <v>18557.53</v>
      </c>
      <c r="I1419" s="24" t="s">
        <v>974</v>
      </c>
    </row>
    <row r="1420" spans="1:9" ht="38.25">
      <c r="A1420" s="25">
        <v>1363</v>
      </c>
      <c r="B1420" s="20" t="s">
        <v>3783</v>
      </c>
      <c r="C1420" s="21" t="s">
        <v>212</v>
      </c>
      <c r="D1420" s="20" t="s">
        <v>968</v>
      </c>
      <c r="E1420" s="20" t="s">
        <v>981</v>
      </c>
      <c r="F1420" s="141">
        <v>1</v>
      </c>
      <c r="G1420" s="22">
        <v>2351.0500000000002</v>
      </c>
      <c r="H1420" s="23">
        <f t="shared" si="40"/>
        <v>2351.0500000000002</v>
      </c>
      <c r="I1420" s="24" t="s">
        <v>974</v>
      </c>
    </row>
    <row r="1421" spans="1:9" ht="38.25">
      <c r="A1421" s="25">
        <v>1364</v>
      </c>
      <c r="B1421" s="20" t="s">
        <v>3784</v>
      </c>
      <c r="C1421" s="21" t="s">
        <v>213</v>
      </c>
      <c r="D1421" s="20" t="s">
        <v>968</v>
      </c>
      <c r="E1421" s="20" t="s">
        <v>981</v>
      </c>
      <c r="F1421" s="141">
        <v>2</v>
      </c>
      <c r="G1421" s="22">
        <v>4449.68</v>
      </c>
      <c r="H1421" s="23">
        <f t="shared" si="40"/>
        <v>8899.36</v>
      </c>
      <c r="I1421" s="24" t="s">
        <v>974</v>
      </c>
    </row>
    <row r="1422" spans="1:9" ht="38.25">
      <c r="A1422" s="25">
        <v>1365</v>
      </c>
      <c r="B1422" s="20" t="s">
        <v>3785</v>
      </c>
      <c r="C1422" s="21" t="s">
        <v>214</v>
      </c>
      <c r="D1422" s="20" t="s">
        <v>968</v>
      </c>
      <c r="E1422" s="20" t="s">
        <v>981</v>
      </c>
      <c r="F1422" s="141">
        <v>1</v>
      </c>
      <c r="G1422" s="22">
        <v>6278.15</v>
      </c>
      <c r="H1422" s="23">
        <f t="shared" si="40"/>
        <v>6278.15</v>
      </c>
      <c r="I1422" s="24" t="s">
        <v>974</v>
      </c>
    </row>
    <row r="1423" spans="1:9" ht="25.5">
      <c r="A1423" s="25">
        <v>1366</v>
      </c>
      <c r="B1423" s="20" t="s">
        <v>3786</v>
      </c>
      <c r="C1423" s="21" t="s">
        <v>3787</v>
      </c>
      <c r="D1423" s="20" t="s">
        <v>968</v>
      </c>
      <c r="E1423" s="20" t="s">
        <v>981</v>
      </c>
      <c r="F1423" s="141">
        <v>1</v>
      </c>
      <c r="G1423" s="22">
        <v>1108.05</v>
      </c>
      <c r="H1423" s="23">
        <f t="shared" si="40"/>
        <v>1108.05</v>
      </c>
      <c r="I1423" s="24" t="s">
        <v>974</v>
      </c>
    </row>
    <row r="1424" spans="1:9">
      <c r="A1424" s="25">
        <v>1367</v>
      </c>
      <c r="B1424" s="20" t="s">
        <v>3788</v>
      </c>
      <c r="C1424" s="21" t="s">
        <v>215</v>
      </c>
      <c r="D1424" s="20" t="s">
        <v>968</v>
      </c>
      <c r="E1424" s="20" t="s">
        <v>981</v>
      </c>
      <c r="F1424" s="141">
        <v>42</v>
      </c>
      <c r="G1424" s="22">
        <v>65.28</v>
      </c>
      <c r="H1424" s="23">
        <f t="shared" si="40"/>
        <v>2741.76</v>
      </c>
      <c r="I1424" s="24" t="s">
        <v>974</v>
      </c>
    </row>
    <row r="1425" spans="1:9" ht="25.5">
      <c r="A1425" s="25">
        <v>1368</v>
      </c>
      <c r="B1425" s="20" t="s">
        <v>3789</v>
      </c>
      <c r="C1425" s="21" t="s">
        <v>216</v>
      </c>
      <c r="D1425" s="20" t="s">
        <v>968</v>
      </c>
      <c r="E1425" s="20" t="s">
        <v>981</v>
      </c>
      <c r="F1425" s="141">
        <v>9</v>
      </c>
      <c r="G1425" s="22">
        <v>77.099999999999994</v>
      </c>
      <c r="H1425" s="23">
        <f t="shared" si="40"/>
        <v>693.9</v>
      </c>
      <c r="I1425" s="24" t="s">
        <v>974</v>
      </c>
    </row>
    <row r="1426" spans="1:9">
      <c r="A1426" s="25">
        <v>1369</v>
      </c>
      <c r="B1426" s="20" t="s">
        <v>3790</v>
      </c>
      <c r="C1426" s="21" t="s">
        <v>217</v>
      </c>
      <c r="D1426" s="20" t="s">
        <v>968</v>
      </c>
      <c r="E1426" s="20" t="s">
        <v>981</v>
      </c>
      <c r="F1426" s="141">
        <v>33</v>
      </c>
      <c r="G1426" s="22">
        <v>87.5</v>
      </c>
      <c r="H1426" s="23">
        <f t="shared" si="40"/>
        <v>2887.5</v>
      </c>
      <c r="I1426" s="24" t="s">
        <v>974</v>
      </c>
    </row>
    <row r="1427" spans="1:9" ht="25.5">
      <c r="A1427" s="25">
        <v>1370</v>
      </c>
      <c r="B1427" s="20" t="s">
        <v>3791</v>
      </c>
      <c r="C1427" s="21" t="s">
        <v>218</v>
      </c>
      <c r="D1427" s="20" t="s">
        <v>968</v>
      </c>
      <c r="E1427" s="20" t="s">
        <v>981</v>
      </c>
      <c r="F1427" s="141">
        <v>725</v>
      </c>
      <c r="G1427" s="22">
        <v>123.71</v>
      </c>
      <c r="H1427" s="23">
        <f t="shared" si="40"/>
        <v>89689.75</v>
      </c>
      <c r="I1427" s="24" t="s">
        <v>974</v>
      </c>
    </row>
    <row r="1428" spans="1:9" ht="38.25">
      <c r="A1428" s="25">
        <v>1371</v>
      </c>
      <c r="B1428" s="20" t="s">
        <v>3792</v>
      </c>
      <c r="C1428" s="21" t="s">
        <v>219</v>
      </c>
      <c r="D1428" s="20" t="s">
        <v>968</v>
      </c>
      <c r="E1428" s="20" t="s">
        <v>981</v>
      </c>
      <c r="F1428" s="141">
        <v>60</v>
      </c>
      <c r="G1428" s="22">
        <v>103.91</v>
      </c>
      <c r="H1428" s="23">
        <f t="shared" si="40"/>
        <v>6234.5999999999995</v>
      </c>
      <c r="I1428" s="24" t="s">
        <v>974</v>
      </c>
    </row>
    <row r="1429" spans="1:9" ht="25.5">
      <c r="A1429" s="25">
        <v>1372</v>
      </c>
      <c r="B1429" s="20" t="s">
        <v>3793</v>
      </c>
      <c r="C1429" s="21" t="s">
        <v>220</v>
      </c>
      <c r="D1429" s="20" t="s">
        <v>968</v>
      </c>
      <c r="E1429" s="20" t="s">
        <v>981</v>
      </c>
      <c r="F1429" s="141">
        <v>64</v>
      </c>
      <c r="G1429" s="22">
        <v>110.51</v>
      </c>
      <c r="H1429" s="23">
        <f t="shared" si="40"/>
        <v>7072.64</v>
      </c>
      <c r="I1429" s="24" t="s">
        <v>974</v>
      </c>
    </row>
    <row r="1430" spans="1:9" ht="25.5">
      <c r="A1430" s="25">
        <v>1373</v>
      </c>
      <c r="B1430" s="20" t="s">
        <v>3795</v>
      </c>
      <c r="C1430" s="21" t="s">
        <v>3794</v>
      </c>
      <c r="D1430" s="20" t="s">
        <v>968</v>
      </c>
      <c r="E1430" s="20" t="s">
        <v>981</v>
      </c>
      <c r="F1430" s="141">
        <v>61</v>
      </c>
      <c r="G1430" s="22">
        <v>80.78</v>
      </c>
      <c r="H1430" s="23">
        <f t="shared" si="40"/>
        <v>4927.58</v>
      </c>
      <c r="I1430" s="24" t="s">
        <v>974</v>
      </c>
    </row>
    <row r="1431" spans="1:9" ht="38.25">
      <c r="A1431" s="25">
        <v>1374</v>
      </c>
      <c r="B1431" s="20" t="s">
        <v>3796</v>
      </c>
      <c r="C1431" s="21" t="s">
        <v>221</v>
      </c>
      <c r="D1431" s="20" t="s">
        <v>968</v>
      </c>
      <c r="E1431" s="20" t="s">
        <v>981</v>
      </c>
      <c r="F1431" s="141">
        <v>31</v>
      </c>
      <c r="G1431" s="22">
        <v>66.05</v>
      </c>
      <c r="H1431" s="23">
        <f t="shared" si="40"/>
        <v>2047.55</v>
      </c>
      <c r="I1431" s="24" t="s">
        <v>974</v>
      </c>
    </row>
    <row r="1432" spans="1:9">
      <c r="A1432" s="25">
        <v>1375</v>
      </c>
      <c r="B1432" s="20" t="s">
        <v>3797</v>
      </c>
      <c r="C1432" s="21" t="s">
        <v>272</v>
      </c>
      <c r="D1432" s="20" t="s">
        <v>968</v>
      </c>
      <c r="E1432" s="20" t="s">
        <v>981</v>
      </c>
      <c r="F1432" s="141">
        <v>4</v>
      </c>
      <c r="G1432" s="22">
        <v>124.51</v>
      </c>
      <c r="H1432" s="23">
        <f t="shared" si="40"/>
        <v>498.04</v>
      </c>
      <c r="I1432" s="24" t="s">
        <v>974</v>
      </c>
    </row>
    <row r="1433" spans="1:9">
      <c r="A1433" s="25">
        <v>1376</v>
      </c>
      <c r="B1433" s="20" t="s">
        <v>3798</v>
      </c>
      <c r="C1433" s="21" t="s">
        <v>222</v>
      </c>
      <c r="D1433" s="20" t="s">
        <v>968</v>
      </c>
      <c r="E1433" s="20" t="s">
        <v>981</v>
      </c>
      <c r="F1433" s="141">
        <v>8</v>
      </c>
      <c r="G1433" s="22">
        <v>318.92</v>
      </c>
      <c r="H1433" s="23">
        <f t="shared" si="40"/>
        <v>2551.36</v>
      </c>
      <c r="I1433" s="24" t="s">
        <v>974</v>
      </c>
    </row>
    <row r="1434" spans="1:9">
      <c r="A1434" s="25">
        <v>1377</v>
      </c>
      <c r="B1434" s="20" t="s">
        <v>3799</v>
      </c>
      <c r="C1434" s="21" t="s">
        <v>273</v>
      </c>
      <c r="D1434" s="20" t="s">
        <v>968</v>
      </c>
      <c r="E1434" s="20" t="s">
        <v>981</v>
      </c>
      <c r="F1434" s="141">
        <v>30</v>
      </c>
      <c r="G1434" s="22">
        <v>124.51</v>
      </c>
      <c r="H1434" s="23">
        <f t="shared" si="40"/>
        <v>3735.3</v>
      </c>
      <c r="I1434" s="24" t="s">
        <v>974</v>
      </c>
    </row>
    <row r="1435" spans="1:9">
      <c r="A1435" s="25">
        <v>1378</v>
      </c>
      <c r="B1435" s="20" t="s">
        <v>3800</v>
      </c>
      <c r="C1435" s="21" t="s">
        <v>274</v>
      </c>
      <c r="D1435" s="20" t="s">
        <v>968</v>
      </c>
      <c r="E1435" s="20" t="s">
        <v>981</v>
      </c>
      <c r="F1435" s="141">
        <v>11</v>
      </c>
      <c r="G1435" s="22">
        <v>167.41</v>
      </c>
      <c r="H1435" s="23">
        <f t="shared" si="40"/>
        <v>1841.51</v>
      </c>
      <c r="I1435" s="24" t="s">
        <v>974</v>
      </c>
    </row>
    <row r="1436" spans="1:9">
      <c r="A1436" s="25">
        <v>1379</v>
      </c>
      <c r="B1436" s="20" t="s">
        <v>3801</v>
      </c>
      <c r="C1436" s="21" t="s">
        <v>223</v>
      </c>
      <c r="D1436" s="20" t="s">
        <v>968</v>
      </c>
      <c r="E1436" s="20" t="s">
        <v>981</v>
      </c>
      <c r="F1436" s="141">
        <v>58</v>
      </c>
      <c r="G1436" s="22">
        <v>167.41</v>
      </c>
      <c r="H1436" s="23">
        <f t="shared" si="40"/>
        <v>9709.7800000000007</v>
      </c>
      <c r="I1436" s="24" t="s">
        <v>974</v>
      </c>
    </row>
    <row r="1437" spans="1:9" ht="38.25">
      <c r="A1437" s="25">
        <v>1380</v>
      </c>
      <c r="B1437" s="20" t="s">
        <v>3802</v>
      </c>
      <c r="C1437" s="21" t="s">
        <v>224</v>
      </c>
      <c r="D1437" s="20" t="s">
        <v>968</v>
      </c>
      <c r="E1437" s="20" t="s">
        <v>981</v>
      </c>
      <c r="F1437" s="141">
        <v>31</v>
      </c>
      <c r="G1437" s="22">
        <v>49.81</v>
      </c>
      <c r="H1437" s="23">
        <f t="shared" si="40"/>
        <v>1544.1100000000001</v>
      </c>
      <c r="I1437" s="24" t="s">
        <v>974</v>
      </c>
    </row>
    <row r="1438" spans="1:9" ht="25.5">
      <c r="A1438" s="25">
        <v>1381</v>
      </c>
      <c r="B1438" s="20" t="s">
        <v>3803</v>
      </c>
      <c r="C1438" s="21" t="s">
        <v>3804</v>
      </c>
      <c r="D1438" s="20" t="s">
        <v>968</v>
      </c>
      <c r="E1438" s="20" t="s">
        <v>981</v>
      </c>
      <c r="F1438" s="141">
        <v>31</v>
      </c>
      <c r="G1438" s="22">
        <v>69</v>
      </c>
      <c r="H1438" s="23">
        <f t="shared" si="40"/>
        <v>2139</v>
      </c>
      <c r="I1438" s="24" t="s">
        <v>974</v>
      </c>
    </row>
    <row r="1439" spans="1:9" ht="25.5">
      <c r="A1439" s="25">
        <v>1382</v>
      </c>
      <c r="B1439" s="20" t="s">
        <v>3805</v>
      </c>
      <c r="C1439" s="21" t="s">
        <v>934</v>
      </c>
      <c r="D1439" s="20" t="s">
        <v>968</v>
      </c>
      <c r="E1439" s="20" t="s">
        <v>981</v>
      </c>
      <c r="F1439" s="141">
        <v>31</v>
      </c>
      <c r="G1439" s="22">
        <v>23.36</v>
      </c>
      <c r="H1439" s="23">
        <f t="shared" si="40"/>
        <v>724.16</v>
      </c>
      <c r="I1439" s="24" t="s">
        <v>974</v>
      </c>
    </row>
    <row r="1440" spans="1:9" ht="51">
      <c r="A1440" s="25">
        <v>1383</v>
      </c>
      <c r="B1440" s="20" t="s">
        <v>3806</v>
      </c>
      <c r="C1440" s="21" t="s">
        <v>935</v>
      </c>
      <c r="D1440" s="20" t="s">
        <v>968</v>
      </c>
      <c r="E1440" s="20" t="s">
        <v>981</v>
      </c>
      <c r="F1440" s="141">
        <v>31</v>
      </c>
      <c r="G1440" s="22">
        <v>38.39</v>
      </c>
      <c r="H1440" s="23">
        <f t="shared" si="40"/>
        <v>1190.0899999999999</v>
      </c>
      <c r="I1440" s="24" t="s">
        <v>974</v>
      </c>
    </row>
    <row r="1441" spans="1:9" ht="38.25">
      <c r="A1441" s="25">
        <v>1384</v>
      </c>
      <c r="B1441" s="20" t="s">
        <v>3807</v>
      </c>
      <c r="C1441" s="21" t="s">
        <v>936</v>
      </c>
      <c r="D1441" s="20" t="s">
        <v>275</v>
      </c>
      <c r="E1441" s="20" t="s">
        <v>981</v>
      </c>
      <c r="F1441" s="141">
        <v>44</v>
      </c>
      <c r="G1441" s="22">
        <v>165.84</v>
      </c>
      <c r="H1441" s="23">
        <f t="shared" si="40"/>
        <v>7296.96</v>
      </c>
      <c r="I1441" s="24" t="s">
        <v>974</v>
      </c>
    </row>
    <row r="1442" spans="1:9" ht="38.25">
      <c r="A1442" s="25">
        <v>1385</v>
      </c>
      <c r="B1442" s="20" t="s">
        <v>3808</v>
      </c>
      <c r="C1442" s="21" t="s">
        <v>937</v>
      </c>
      <c r="D1442" s="20" t="s">
        <v>275</v>
      </c>
      <c r="E1442" s="20" t="s">
        <v>981</v>
      </c>
      <c r="F1442" s="141">
        <v>13</v>
      </c>
      <c r="G1442" s="22">
        <v>180.57</v>
      </c>
      <c r="H1442" s="23">
        <f t="shared" si="40"/>
        <v>2347.41</v>
      </c>
      <c r="I1442" s="24" t="s">
        <v>974</v>
      </c>
    </row>
    <row r="1443" spans="1:9" ht="25.5">
      <c r="A1443" s="25">
        <v>1386</v>
      </c>
      <c r="B1443" s="20" t="s">
        <v>3809</v>
      </c>
      <c r="C1443" s="21" t="s">
        <v>938</v>
      </c>
      <c r="D1443" s="20" t="s">
        <v>968</v>
      </c>
      <c r="E1443" s="20" t="s">
        <v>981</v>
      </c>
      <c r="F1443" s="141">
        <v>25</v>
      </c>
      <c r="G1443" s="22">
        <v>24.6</v>
      </c>
      <c r="H1443" s="23">
        <f t="shared" si="40"/>
        <v>615</v>
      </c>
      <c r="I1443" s="24" t="s">
        <v>974</v>
      </c>
    </row>
    <row r="1444" spans="1:9">
      <c r="A1444" s="25"/>
      <c r="B1444" s="20"/>
      <c r="C1444" s="37" t="s">
        <v>2033</v>
      </c>
      <c r="D1444" s="20"/>
      <c r="E1444" s="20"/>
      <c r="F1444" s="141"/>
      <c r="G1444" s="22"/>
      <c r="H1444" s="36">
        <f>SUM(H1413:H1443)</f>
        <v>306698.83999999991</v>
      </c>
      <c r="I1444" s="36">
        <f>H1444</f>
        <v>306698.83999999991</v>
      </c>
    </row>
    <row r="1445" spans="1:9">
      <c r="A1445" s="25"/>
      <c r="B1445" s="20"/>
      <c r="C1445" s="37" t="s">
        <v>2040</v>
      </c>
      <c r="D1445" s="20"/>
      <c r="E1445" s="20"/>
      <c r="F1445" s="141"/>
      <c r="G1445" s="22"/>
      <c r="H1445" s="23"/>
      <c r="I1445" s="24"/>
    </row>
    <row r="1446" spans="1:9" ht="63.75">
      <c r="A1446" s="25">
        <v>1387</v>
      </c>
      <c r="B1446" s="20" t="s">
        <v>3776</v>
      </c>
      <c r="C1446" s="21" t="s">
        <v>2274</v>
      </c>
      <c r="D1446" s="20" t="s">
        <v>269</v>
      </c>
      <c r="E1446" s="20" t="s">
        <v>980</v>
      </c>
      <c r="F1446" s="141">
        <v>3265</v>
      </c>
      <c r="G1446" s="22">
        <v>6.74</v>
      </c>
      <c r="H1446" s="23">
        <f t="shared" si="40"/>
        <v>22006.100000000002</v>
      </c>
      <c r="I1446" s="24" t="s">
        <v>974</v>
      </c>
    </row>
    <row r="1447" spans="1:9" ht="38.25">
      <c r="A1447" s="25">
        <v>1388</v>
      </c>
      <c r="B1447" s="20" t="s">
        <v>3777</v>
      </c>
      <c r="C1447" s="21" t="s">
        <v>2276</v>
      </c>
      <c r="D1447" s="20" t="s">
        <v>269</v>
      </c>
      <c r="E1447" s="20" t="s">
        <v>981</v>
      </c>
      <c r="F1447" s="141">
        <v>706</v>
      </c>
      <c r="G1447" s="22">
        <v>5.66</v>
      </c>
      <c r="H1447" s="23">
        <f t="shared" si="40"/>
        <v>3995.96</v>
      </c>
      <c r="I1447" s="24" t="s">
        <v>974</v>
      </c>
    </row>
    <row r="1448" spans="1:9" ht="38.25">
      <c r="A1448" s="25">
        <v>1389</v>
      </c>
      <c r="B1448" s="20" t="s">
        <v>3810</v>
      </c>
      <c r="C1448" s="21" t="s">
        <v>939</v>
      </c>
      <c r="D1448" s="20" t="s">
        <v>979</v>
      </c>
      <c r="E1448" s="20" t="s">
        <v>980</v>
      </c>
      <c r="F1448" s="141">
        <v>790</v>
      </c>
      <c r="G1448" s="22">
        <v>31.72</v>
      </c>
      <c r="H1448" s="23">
        <f t="shared" si="40"/>
        <v>25058.799999999999</v>
      </c>
      <c r="I1448" s="24" t="s">
        <v>974</v>
      </c>
    </row>
    <row r="1449" spans="1:9" ht="51">
      <c r="A1449" s="25">
        <v>1390</v>
      </c>
      <c r="B1449" s="20" t="s">
        <v>3811</v>
      </c>
      <c r="C1449" s="21" t="s">
        <v>940</v>
      </c>
      <c r="D1449" s="20" t="s">
        <v>983</v>
      </c>
      <c r="E1449" s="20" t="s">
        <v>977</v>
      </c>
      <c r="F1449" s="141">
        <v>937</v>
      </c>
      <c r="G1449" s="22">
        <v>16.649999999999999</v>
      </c>
      <c r="H1449" s="23">
        <f t="shared" si="40"/>
        <v>15601.05</v>
      </c>
      <c r="I1449" s="24" t="s">
        <v>974</v>
      </c>
    </row>
    <row r="1450" spans="1:9" ht="51">
      <c r="A1450" s="25">
        <v>1391</v>
      </c>
      <c r="B1450" s="20" t="s">
        <v>3812</v>
      </c>
      <c r="C1450" s="21" t="s">
        <v>3813</v>
      </c>
      <c r="D1450" s="20" t="s">
        <v>983</v>
      </c>
      <c r="E1450" s="20" t="s">
        <v>977</v>
      </c>
      <c r="F1450" s="141">
        <v>655</v>
      </c>
      <c r="G1450" s="22">
        <v>23.08</v>
      </c>
      <c r="H1450" s="23">
        <f t="shared" si="40"/>
        <v>15117.4</v>
      </c>
      <c r="I1450" s="24" t="s">
        <v>974</v>
      </c>
    </row>
    <row r="1451" spans="1:9" ht="51">
      <c r="A1451" s="25">
        <v>1392</v>
      </c>
      <c r="B1451" s="20" t="s">
        <v>3814</v>
      </c>
      <c r="C1451" s="21" t="s">
        <v>941</v>
      </c>
      <c r="D1451" s="20" t="s">
        <v>983</v>
      </c>
      <c r="E1451" s="20" t="s">
        <v>977</v>
      </c>
      <c r="F1451" s="141">
        <v>315</v>
      </c>
      <c r="G1451" s="22">
        <v>29.58</v>
      </c>
      <c r="H1451" s="23">
        <f t="shared" si="40"/>
        <v>9317.6999999999989</v>
      </c>
      <c r="I1451" s="24" t="s">
        <v>974</v>
      </c>
    </row>
    <row r="1452" spans="1:9" ht="51">
      <c r="A1452" s="25">
        <v>1393</v>
      </c>
      <c r="B1452" s="20" t="s">
        <v>3815</v>
      </c>
      <c r="C1452" s="21" t="s">
        <v>62</v>
      </c>
      <c r="D1452" s="20" t="s">
        <v>983</v>
      </c>
      <c r="E1452" s="20" t="s">
        <v>977</v>
      </c>
      <c r="F1452" s="141">
        <v>420</v>
      </c>
      <c r="G1452" s="22">
        <v>34.72</v>
      </c>
      <c r="H1452" s="23">
        <f t="shared" si="40"/>
        <v>14582.4</v>
      </c>
      <c r="I1452" s="24" t="s">
        <v>974</v>
      </c>
    </row>
    <row r="1453" spans="1:9" ht="51">
      <c r="A1453" s="25">
        <v>1394</v>
      </c>
      <c r="B1453" s="20" t="s">
        <v>3816</v>
      </c>
      <c r="C1453" s="21" t="s">
        <v>63</v>
      </c>
      <c r="D1453" s="20" t="s">
        <v>983</v>
      </c>
      <c r="E1453" s="20" t="s">
        <v>977</v>
      </c>
      <c r="F1453" s="141">
        <v>120</v>
      </c>
      <c r="G1453" s="22">
        <v>41.57</v>
      </c>
      <c r="H1453" s="23">
        <f t="shared" si="40"/>
        <v>4988.3999999999996</v>
      </c>
      <c r="I1453" s="24" t="s">
        <v>974</v>
      </c>
    </row>
    <row r="1454" spans="1:9" ht="25.5">
      <c r="A1454" s="25">
        <v>1395</v>
      </c>
      <c r="B1454" s="20" t="s">
        <v>3817</v>
      </c>
      <c r="C1454" s="21" t="s">
        <v>368</v>
      </c>
      <c r="D1454" s="20" t="s">
        <v>270</v>
      </c>
      <c r="E1454" s="20" t="s">
        <v>980</v>
      </c>
      <c r="F1454" s="141">
        <v>79372</v>
      </c>
      <c r="G1454" s="22">
        <v>4.0999999999999996</v>
      </c>
      <c r="H1454" s="23">
        <f t="shared" si="40"/>
        <v>325425.19999999995</v>
      </c>
      <c r="I1454" s="24" t="s">
        <v>974</v>
      </c>
    </row>
    <row r="1455" spans="1:9" ht="25.5">
      <c r="A1455" s="25">
        <v>1396</v>
      </c>
      <c r="B1455" s="20" t="s">
        <v>3818</v>
      </c>
      <c r="C1455" s="21" t="s">
        <v>64</v>
      </c>
      <c r="D1455" s="20" t="s">
        <v>270</v>
      </c>
      <c r="E1455" s="20" t="s">
        <v>980</v>
      </c>
      <c r="F1455" s="141">
        <v>11644</v>
      </c>
      <c r="G1455" s="22">
        <v>9.8000000000000007</v>
      </c>
      <c r="H1455" s="23">
        <f t="shared" si="40"/>
        <v>114111.20000000001</v>
      </c>
      <c r="I1455" s="24" t="s">
        <v>974</v>
      </c>
    </row>
    <row r="1456" spans="1:9" ht="38.25">
      <c r="A1456" s="25">
        <v>1397</v>
      </c>
      <c r="B1456" s="20" t="s">
        <v>3781</v>
      </c>
      <c r="C1456" s="21" t="s">
        <v>65</v>
      </c>
      <c r="D1456" s="20" t="s">
        <v>270</v>
      </c>
      <c r="E1456" s="20" t="s">
        <v>980</v>
      </c>
      <c r="F1456" s="141">
        <v>5795</v>
      </c>
      <c r="G1456" s="22">
        <v>9.34</v>
      </c>
      <c r="H1456" s="23">
        <f t="shared" si="40"/>
        <v>54125.299999999996</v>
      </c>
      <c r="I1456" s="24" t="s">
        <v>974</v>
      </c>
    </row>
    <row r="1457" spans="1:9">
      <c r="A1457" s="25">
        <v>1398</v>
      </c>
      <c r="B1457" s="20" t="s">
        <v>3819</v>
      </c>
      <c r="C1457" s="21" t="s">
        <v>66</v>
      </c>
      <c r="D1457" s="20" t="s">
        <v>264</v>
      </c>
      <c r="E1457" s="20" t="s">
        <v>981</v>
      </c>
      <c r="F1457" s="141">
        <v>2</v>
      </c>
      <c r="G1457" s="22">
        <v>824.1</v>
      </c>
      <c r="H1457" s="23">
        <f t="shared" si="40"/>
        <v>1648.2</v>
      </c>
      <c r="I1457" s="24" t="s">
        <v>974</v>
      </c>
    </row>
    <row r="1458" spans="1:9" ht="38.25">
      <c r="A1458" s="25">
        <v>1399</v>
      </c>
      <c r="B1458" s="20" t="s">
        <v>3820</v>
      </c>
      <c r="C1458" s="21" t="s">
        <v>67</v>
      </c>
      <c r="D1458" s="20" t="s">
        <v>264</v>
      </c>
      <c r="E1458" s="20" t="s">
        <v>981</v>
      </c>
      <c r="F1458" s="141">
        <v>1</v>
      </c>
      <c r="G1458" s="22">
        <v>4274.6000000000004</v>
      </c>
      <c r="H1458" s="23">
        <f t="shared" si="40"/>
        <v>4274.6000000000004</v>
      </c>
      <c r="I1458" s="24" t="s">
        <v>974</v>
      </c>
    </row>
    <row r="1459" spans="1:9" ht="38.25">
      <c r="A1459" s="25">
        <v>1400</v>
      </c>
      <c r="B1459" s="20" t="s">
        <v>3821</v>
      </c>
      <c r="C1459" s="21" t="s">
        <v>68</v>
      </c>
      <c r="D1459" s="20" t="s">
        <v>264</v>
      </c>
      <c r="E1459" s="20" t="s">
        <v>981</v>
      </c>
      <c r="F1459" s="141">
        <v>1</v>
      </c>
      <c r="G1459" s="22">
        <v>4274.6000000000004</v>
      </c>
      <c r="H1459" s="23">
        <f t="shared" ref="H1459:H1523" si="41">G1459*F1459</f>
        <v>4274.6000000000004</v>
      </c>
      <c r="I1459" s="24" t="s">
        <v>974</v>
      </c>
    </row>
    <row r="1460" spans="1:9" ht="38.25">
      <c r="A1460" s="25">
        <v>1401</v>
      </c>
      <c r="B1460" s="20" t="s">
        <v>3822</v>
      </c>
      <c r="C1460" s="21" t="s">
        <v>3823</v>
      </c>
      <c r="D1460" s="20" t="s">
        <v>264</v>
      </c>
      <c r="E1460" s="20" t="s">
        <v>981</v>
      </c>
      <c r="F1460" s="141">
        <v>1</v>
      </c>
      <c r="G1460" s="22">
        <v>2760.47</v>
      </c>
      <c r="H1460" s="23">
        <f t="shared" si="41"/>
        <v>2760.47</v>
      </c>
      <c r="I1460" s="24" t="s">
        <v>974</v>
      </c>
    </row>
    <row r="1461" spans="1:9" ht="38.25">
      <c r="A1461" s="25">
        <v>1402</v>
      </c>
      <c r="B1461" s="20" t="s">
        <v>3824</v>
      </c>
      <c r="C1461" s="21" t="s">
        <v>69</v>
      </c>
      <c r="D1461" s="20" t="s">
        <v>264</v>
      </c>
      <c r="E1461" s="20" t="s">
        <v>981</v>
      </c>
      <c r="F1461" s="141">
        <v>1</v>
      </c>
      <c r="G1461" s="22">
        <v>9321.7000000000007</v>
      </c>
      <c r="H1461" s="23">
        <f t="shared" si="41"/>
        <v>9321.7000000000007</v>
      </c>
      <c r="I1461" s="24" t="s">
        <v>974</v>
      </c>
    </row>
    <row r="1462" spans="1:9" ht="38.25">
      <c r="A1462" s="25">
        <v>1403</v>
      </c>
      <c r="B1462" s="20" t="s">
        <v>3825</v>
      </c>
      <c r="C1462" s="21" t="s">
        <v>70</v>
      </c>
      <c r="D1462" s="20" t="s">
        <v>264</v>
      </c>
      <c r="E1462" s="20" t="s">
        <v>981</v>
      </c>
      <c r="F1462" s="141">
        <v>1</v>
      </c>
      <c r="G1462" s="22">
        <v>6025.65</v>
      </c>
      <c r="H1462" s="23">
        <f t="shared" si="41"/>
        <v>6025.65</v>
      </c>
      <c r="I1462" s="24" t="s">
        <v>974</v>
      </c>
    </row>
    <row r="1463" spans="1:9" ht="38.25">
      <c r="A1463" s="25">
        <v>1404</v>
      </c>
      <c r="B1463" s="20" t="s">
        <v>3826</v>
      </c>
      <c r="C1463" s="21" t="s">
        <v>71</v>
      </c>
      <c r="D1463" s="20" t="s">
        <v>264</v>
      </c>
      <c r="E1463" s="20" t="s">
        <v>981</v>
      </c>
      <c r="F1463" s="141">
        <v>1</v>
      </c>
      <c r="G1463" s="22">
        <v>4738.1499999999996</v>
      </c>
      <c r="H1463" s="23">
        <f t="shared" si="41"/>
        <v>4738.1499999999996</v>
      </c>
      <c r="I1463" s="24" t="s">
        <v>974</v>
      </c>
    </row>
    <row r="1464" spans="1:9" ht="38.25">
      <c r="A1464" s="25">
        <v>1405</v>
      </c>
      <c r="B1464" s="20" t="s">
        <v>3827</v>
      </c>
      <c r="C1464" s="21" t="s">
        <v>3828</v>
      </c>
      <c r="D1464" s="20" t="s">
        <v>264</v>
      </c>
      <c r="E1464" s="20" t="s">
        <v>981</v>
      </c>
      <c r="F1464" s="141">
        <v>1</v>
      </c>
      <c r="G1464" s="22">
        <v>2678.05</v>
      </c>
      <c r="H1464" s="23">
        <f t="shared" si="41"/>
        <v>2678.05</v>
      </c>
      <c r="I1464" s="24" t="s">
        <v>974</v>
      </c>
    </row>
    <row r="1465" spans="1:9" ht="38.25">
      <c r="A1465" s="25">
        <v>1406</v>
      </c>
      <c r="B1465" s="20" t="s">
        <v>3829</v>
      </c>
      <c r="C1465" s="21" t="s">
        <v>72</v>
      </c>
      <c r="D1465" s="20" t="s">
        <v>264</v>
      </c>
      <c r="E1465" s="20" t="s">
        <v>981</v>
      </c>
      <c r="F1465" s="141">
        <v>1</v>
      </c>
      <c r="G1465" s="22">
        <v>2760.47</v>
      </c>
      <c r="H1465" s="23">
        <f t="shared" si="41"/>
        <v>2760.47</v>
      </c>
      <c r="I1465" s="24" t="s">
        <v>974</v>
      </c>
    </row>
    <row r="1466" spans="1:9" ht="38.25">
      <c r="A1466" s="25">
        <v>1407</v>
      </c>
      <c r="B1466" s="20" t="s">
        <v>3830</v>
      </c>
      <c r="C1466" s="21" t="s">
        <v>73</v>
      </c>
      <c r="D1466" s="20" t="s">
        <v>264</v>
      </c>
      <c r="E1466" s="20" t="s">
        <v>981</v>
      </c>
      <c r="F1466" s="141">
        <v>1</v>
      </c>
      <c r="G1466" s="22">
        <v>2678.05</v>
      </c>
      <c r="H1466" s="23">
        <f t="shared" si="41"/>
        <v>2678.05</v>
      </c>
      <c r="I1466" s="24" t="s">
        <v>974</v>
      </c>
    </row>
    <row r="1467" spans="1:9" ht="38.25">
      <c r="A1467" s="25">
        <v>1408</v>
      </c>
      <c r="B1467" s="20" t="s">
        <v>3831</v>
      </c>
      <c r="C1467" s="21" t="s">
        <v>74</v>
      </c>
      <c r="D1467" s="20" t="s">
        <v>264</v>
      </c>
      <c r="E1467" s="20" t="s">
        <v>981</v>
      </c>
      <c r="F1467" s="141">
        <v>1</v>
      </c>
      <c r="G1467" s="22">
        <v>4305.47</v>
      </c>
      <c r="H1467" s="23">
        <f t="shared" si="41"/>
        <v>4305.47</v>
      </c>
      <c r="I1467" s="24" t="s">
        <v>974</v>
      </c>
    </row>
    <row r="1468" spans="1:9" ht="38.25">
      <c r="A1468" s="25">
        <v>1409</v>
      </c>
      <c r="B1468" s="20" t="s">
        <v>3833</v>
      </c>
      <c r="C1468" s="21" t="s">
        <v>3832</v>
      </c>
      <c r="D1468" s="20" t="s">
        <v>264</v>
      </c>
      <c r="E1468" s="20" t="s">
        <v>981</v>
      </c>
      <c r="F1468" s="141">
        <v>1</v>
      </c>
      <c r="G1468" s="22">
        <v>5562.15</v>
      </c>
      <c r="H1468" s="23">
        <f t="shared" si="41"/>
        <v>5562.15</v>
      </c>
      <c r="I1468" s="24" t="s">
        <v>974</v>
      </c>
    </row>
    <row r="1469" spans="1:9" ht="38.25">
      <c r="A1469" s="25">
        <v>1410</v>
      </c>
      <c r="B1469" s="20" t="s">
        <v>3834</v>
      </c>
      <c r="C1469" s="21" t="s">
        <v>75</v>
      </c>
      <c r="D1469" s="20" t="s">
        <v>264</v>
      </c>
      <c r="E1469" s="20" t="s">
        <v>981</v>
      </c>
      <c r="F1469" s="141">
        <v>1</v>
      </c>
      <c r="G1469" s="22">
        <v>2678.1</v>
      </c>
      <c r="H1469" s="23">
        <f t="shared" si="41"/>
        <v>2678.1</v>
      </c>
      <c r="I1469" s="24" t="s">
        <v>974</v>
      </c>
    </row>
    <row r="1470" spans="1:9" ht="38.25">
      <c r="A1470" s="25">
        <v>1411</v>
      </c>
      <c r="B1470" s="20" t="s">
        <v>3835</v>
      </c>
      <c r="C1470" s="21" t="s">
        <v>76</v>
      </c>
      <c r="D1470" s="20" t="s">
        <v>264</v>
      </c>
      <c r="E1470" s="20" t="s">
        <v>981</v>
      </c>
      <c r="F1470" s="141">
        <v>1</v>
      </c>
      <c r="G1470" s="22">
        <v>2487.5</v>
      </c>
      <c r="H1470" s="23">
        <f t="shared" si="41"/>
        <v>2487.5</v>
      </c>
      <c r="I1470" s="24" t="s">
        <v>974</v>
      </c>
    </row>
    <row r="1471" spans="1:9" ht="51">
      <c r="A1471" s="25">
        <v>1412</v>
      </c>
      <c r="B1471" s="20" t="s">
        <v>3836</v>
      </c>
      <c r="C1471" s="21" t="s">
        <v>77</v>
      </c>
      <c r="D1471" s="20" t="s">
        <v>264</v>
      </c>
      <c r="E1471" s="20" t="s">
        <v>981</v>
      </c>
      <c r="F1471" s="141">
        <v>1</v>
      </c>
      <c r="G1471" s="22">
        <v>9002.35</v>
      </c>
      <c r="H1471" s="23">
        <f t="shared" si="41"/>
        <v>9002.35</v>
      </c>
      <c r="I1471" s="24" t="s">
        <v>974</v>
      </c>
    </row>
    <row r="1472" spans="1:9" ht="51">
      <c r="A1472" s="25">
        <v>1413</v>
      </c>
      <c r="B1472" s="20" t="s">
        <v>3837</v>
      </c>
      <c r="C1472" s="21" t="s">
        <v>3838</v>
      </c>
      <c r="D1472" s="20" t="s">
        <v>264</v>
      </c>
      <c r="E1472" s="20" t="s">
        <v>981</v>
      </c>
      <c r="F1472" s="141">
        <v>1</v>
      </c>
      <c r="G1472" s="22">
        <v>3708.15</v>
      </c>
      <c r="H1472" s="23">
        <f t="shared" si="41"/>
        <v>3708.15</v>
      </c>
      <c r="I1472" s="24" t="s">
        <v>974</v>
      </c>
    </row>
    <row r="1473" spans="1:9" ht="38.25">
      <c r="A1473" s="25">
        <v>1414</v>
      </c>
      <c r="B1473" s="20" t="s">
        <v>3839</v>
      </c>
      <c r="C1473" s="21" t="s">
        <v>78</v>
      </c>
      <c r="D1473" s="20" t="s">
        <v>264</v>
      </c>
      <c r="E1473" s="20" t="s">
        <v>981</v>
      </c>
      <c r="F1473" s="141">
        <v>1</v>
      </c>
      <c r="G1473" s="22">
        <v>11024.76</v>
      </c>
      <c r="H1473" s="23">
        <f t="shared" si="41"/>
        <v>11024.76</v>
      </c>
      <c r="I1473" s="24" t="s">
        <v>974</v>
      </c>
    </row>
    <row r="1474" spans="1:9" ht="38.25">
      <c r="A1474" s="25">
        <v>1415</v>
      </c>
      <c r="B1474" s="20" t="s">
        <v>3840</v>
      </c>
      <c r="C1474" s="21" t="s">
        <v>79</v>
      </c>
      <c r="D1474" s="20" t="s">
        <v>264</v>
      </c>
      <c r="E1474" s="20" t="s">
        <v>981</v>
      </c>
      <c r="F1474" s="141">
        <v>1</v>
      </c>
      <c r="G1474" s="22">
        <v>9064.2000000000007</v>
      </c>
      <c r="H1474" s="23">
        <f t="shared" si="41"/>
        <v>9064.2000000000007</v>
      </c>
      <c r="I1474" s="24" t="s">
        <v>974</v>
      </c>
    </row>
    <row r="1475" spans="1:9" ht="63.75">
      <c r="A1475" s="25">
        <v>1416</v>
      </c>
      <c r="B1475" s="20" t="s">
        <v>3841</v>
      </c>
      <c r="C1475" s="21" t="s">
        <v>80</v>
      </c>
      <c r="D1475" s="20" t="s">
        <v>276</v>
      </c>
      <c r="E1475" s="20" t="s">
        <v>981</v>
      </c>
      <c r="F1475" s="141">
        <v>1</v>
      </c>
      <c r="G1475" s="22">
        <v>40871</v>
      </c>
      <c r="H1475" s="23">
        <f t="shared" si="41"/>
        <v>40871</v>
      </c>
      <c r="I1475" s="24" t="s">
        <v>974</v>
      </c>
    </row>
    <row r="1476" spans="1:9" ht="51">
      <c r="A1476" s="25">
        <v>1417</v>
      </c>
      <c r="B1476" s="20" t="s">
        <v>3842</v>
      </c>
      <c r="C1476" s="21" t="s">
        <v>3843</v>
      </c>
      <c r="D1476" s="20" t="s">
        <v>276</v>
      </c>
      <c r="E1476" s="20" t="s">
        <v>981</v>
      </c>
      <c r="F1476" s="141">
        <v>1</v>
      </c>
      <c r="G1476" s="22">
        <v>13836.3</v>
      </c>
      <c r="H1476" s="23">
        <f t="shared" si="41"/>
        <v>13836.3</v>
      </c>
      <c r="I1476" s="24" t="s">
        <v>974</v>
      </c>
    </row>
    <row r="1477" spans="1:9" ht="25.5">
      <c r="A1477" s="25">
        <v>1418</v>
      </c>
      <c r="B1477" s="20" t="s">
        <v>3844</v>
      </c>
      <c r="C1477" s="21" t="s">
        <v>81</v>
      </c>
      <c r="D1477" s="20" t="s">
        <v>276</v>
      </c>
      <c r="E1477" s="20" t="s">
        <v>981</v>
      </c>
      <c r="F1477" s="141">
        <v>242</v>
      </c>
      <c r="G1477" s="22">
        <v>15.7</v>
      </c>
      <c r="H1477" s="23">
        <f t="shared" si="41"/>
        <v>3799.3999999999996</v>
      </c>
      <c r="I1477" s="24" t="s">
        <v>974</v>
      </c>
    </row>
    <row r="1478" spans="1:9" ht="25.5">
      <c r="A1478" s="25">
        <v>1419</v>
      </c>
      <c r="B1478" s="20" t="s">
        <v>3845</v>
      </c>
      <c r="C1478" s="21" t="s">
        <v>82</v>
      </c>
      <c r="D1478" s="20" t="s">
        <v>276</v>
      </c>
      <c r="E1478" s="20" t="s">
        <v>981</v>
      </c>
      <c r="F1478" s="141">
        <v>563</v>
      </c>
      <c r="G1478" s="22">
        <v>22.44</v>
      </c>
      <c r="H1478" s="23">
        <f t="shared" si="41"/>
        <v>12633.720000000001</v>
      </c>
      <c r="I1478" s="24" t="s">
        <v>974</v>
      </c>
    </row>
    <row r="1479" spans="1:9" ht="38.25">
      <c r="A1479" s="25">
        <v>1420</v>
      </c>
      <c r="B1479" s="20" t="s">
        <v>3846</v>
      </c>
      <c r="C1479" s="21" t="s">
        <v>83</v>
      </c>
      <c r="D1479" s="20" t="s">
        <v>276</v>
      </c>
      <c r="E1479" s="20" t="s">
        <v>981</v>
      </c>
      <c r="F1479" s="141">
        <v>290</v>
      </c>
      <c r="G1479" s="22">
        <v>15.7</v>
      </c>
      <c r="H1479" s="23">
        <f t="shared" si="41"/>
        <v>4553</v>
      </c>
      <c r="I1479" s="24" t="s">
        <v>974</v>
      </c>
    </row>
    <row r="1480" spans="1:9" ht="51">
      <c r="A1480" s="25">
        <v>1421</v>
      </c>
      <c r="B1480" s="20" t="s">
        <v>3847</v>
      </c>
      <c r="C1480" s="21" t="s">
        <v>84</v>
      </c>
      <c r="D1480" s="20" t="s">
        <v>979</v>
      </c>
      <c r="E1480" s="20" t="s">
        <v>977</v>
      </c>
      <c r="F1480" s="141">
        <v>2930</v>
      </c>
      <c r="G1480" s="22">
        <v>8.73</v>
      </c>
      <c r="H1480" s="23">
        <f t="shared" si="41"/>
        <v>25578.9</v>
      </c>
      <c r="I1480" s="24" t="s">
        <v>974</v>
      </c>
    </row>
    <row r="1481" spans="1:9" ht="38.25">
      <c r="A1481" s="25">
        <v>1422</v>
      </c>
      <c r="B1481" s="20" t="s">
        <v>3849</v>
      </c>
      <c r="C1481" s="21" t="s">
        <v>3848</v>
      </c>
      <c r="D1481" s="20" t="s">
        <v>276</v>
      </c>
      <c r="E1481" s="20" t="s">
        <v>981</v>
      </c>
      <c r="F1481" s="141">
        <v>283</v>
      </c>
      <c r="G1481" s="22">
        <v>30.95</v>
      </c>
      <c r="H1481" s="23">
        <f t="shared" si="41"/>
        <v>8758.85</v>
      </c>
      <c r="I1481" s="24" t="s">
        <v>974</v>
      </c>
    </row>
    <row r="1482" spans="1:9" ht="38.25">
      <c r="A1482" s="25">
        <v>1423</v>
      </c>
      <c r="B1482" s="20" t="s">
        <v>3850</v>
      </c>
      <c r="C1482" s="21" t="s">
        <v>85</v>
      </c>
      <c r="D1482" s="20" t="s">
        <v>276</v>
      </c>
      <c r="E1482" s="20" t="s">
        <v>981</v>
      </c>
      <c r="F1482" s="141">
        <v>81</v>
      </c>
      <c r="G1482" s="22">
        <v>99.2</v>
      </c>
      <c r="H1482" s="23">
        <f t="shared" si="41"/>
        <v>8035.2</v>
      </c>
      <c r="I1482" s="24" t="s">
        <v>974</v>
      </c>
    </row>
    <row r="1483" spans="1:9" ht="51">
      <c r="A1483" s="25">
        <v>1424</v>
      </c>
      <c r="B1483" s="20" t="s">
        <v>3851</v>
      </c>
      <c r="C1483" s="21" t="s">
        <v>86</v>
      </c>
      <c r="D1483" s="20" t="s">
        <v>265</v>
      </c>
      <c r="E1483" s="20" t="s">
        <v>981</v>
      </c>
      <c r="F1483" s="141">
        <v>1</v>
      </c>
      <c r="G1483" s="22">
        <v>495.83</v>
      </c>
      <c r="H1483" s="23">
        <f t="shared" si="41"/>
        <v>495.83</v>
      </c>
      <c r="I1483" s="24" t="s">
        <v>974</v>
      </c>
    </row>
    <row r="1484" spans="1:9">
      <c r="A1484" s="25"/>
      <c r="B1484" s="20"/>
      <c r="C1484" s="37" t="s">
        <v>2033</v>
      </c>
      <c r="D1484" s="20"/>
      <c r="E1484" s="20"/>
      <c r="F1484" s="141"/>
      <c r="G1484" s="22"/>
      <c r="H1484" s="36">
        <f>SUM(H1446:H1483)</f>
        <v>811884.32999999984</v>
      </c>
      <c r="I1484" s="36">
        <f>H1484</f>
        <v>811884.32999999984</v>
      </c>
    </row>
    <row r="1485" spans="1:9">
      <c r="A1485" s="25"/>
      <c r="B1485" s="20"/>
      <c r="C1485" s="37" t="s">
        <v>2041</v>
      </c>
      <c r="D1485" s="20"/>
      <c r="E1485" s="20"/>
      <c r="F1485" s="141"/>
      <c r="G1485" s="22"/>
      <c r="H1485" s="23"/>
      <c r="I1485" s="24"/>
    </row>
    <row r="1486" spans="1:9" ht="63.75">
      <c r="A1486" s="25">
        <v>1425</v>
      </c>
      <c r="B1486" s="20" t="s">
        <v>3776</v>
      </c>
      <c r="C1486" s="21" t="s">
        <v>2274</v>
      </c>
      <c r="D1486" s="20" t="s">
        <v>269</v>
      </c>
      <c r="E1486" s="20" t="s">
        <v>980</v>
      </c>
      <c r="F1486" s="141">
        <v>1810</v>
      </c>
      <c r="G1486" s="22">
        <v>6.74</v>
      </c>
      <c r="H1486" s="23">
        <f t="shared" si="41"/>
        <v>12199.4</v>
      </c>
      <c r="I1486" s="24" t="s">
        <v>974</v>
      </c>
    </row>
    <row r="1487" spans="1:9" ht="38.25">
      <c r="A1487" s="25">
        <v>1426</v>
      </c>
      <c r="B1487" s="20" t="s">
        <v>3777</v>
      </c>
      <c r="C1487" s="21" t="s">
        <v>4107</v>
      </c>
      <c r="D1487" s="20" t="s">
        <v>269</v>
      </c>
      <c r="E1487" s="20" t="s">
        <v>981</v>
      </c>
      <c r="F1487" s="141">
        <v>292</v>
      </c>
      <c r="G1487" s="22">
        <v>5.66</v>
      </c>
      <c r="H1487" s="23">
        <f t="shared" si="41"/>
        <v>1652.72</v>
      </c>
      <c r="I1487" s="24" t="s">
        <v>974</v>
      </c>
    </row>
    <row r="1488" spans="1:9" ht="25.5">
      <c r="A1488" s="25">
        <v>1427</v>
      </c>
      <c r="B1488" s="20" t="s">
        <v>3852</v>
      </c>
      <c r="C1488" s="21" t="s">
        <v>87</v>
      </c>
      <c r="D1488" s="20" t="s">
        <v>973</v>
      </c>
      <c r="E1488" s="20" t="s">
        <v>980</v>
      </c>
      <c r="F1488" s="141">
        <v>11250</v>
      </c>
      <c r="G1488" s="22">
        <v>5.63</v>
      </c>
      <c r="H1488" s="23">
        <f t="shared" si="41"/>
        <v>63337.5</v>
      </c>
      <c r="I1488" s="24" t="s">
        <v>974</v>
      </c>
    </row>
    <row r="1489" spans="1:9" ht="25.5">
      <c r="A1489" s="25">
        <v>1428</v>
      </c>
      <c r="B1489" s="20" t="s">
        <v>3853</v>
      </c>
      <c r="C1489" s="21" t="s">
        <v>88</v>
      </c>
      <c r="D1489" s="20" t="s">
        <v>973</v>
      </c>
      <c r="E1489" s="20" t="s">
        <v>980</v>
      </c>
      <c r="F1489" s="141">
        <v>1765</v>
      </c>
      <c r="G1489" s="22">
        <v>7.26</v>
      </c>
      <c r="H1489" s="23">
        <f t="shared" si="41"/>
        <v>12813.9</v>
      </c>
      <c r="I1489" s="24" t="s">
        <v>974</v>
      </c>
    </row>
    <row r="1490" spans="1:9" ht="51">
      <c r="A1490" s="25">
        <v>1429</v>
      </c>
      <c r="B1490" s="20" t="s">
        <v>3854</v>
      </c>
      <c r="C1490" s="21" t="s">
        <v>89</v>
      </c>
      <c r="D1490" s="20" t="s">
        <v>276</v>
      </c>
      <c r="E1490" s="20" t="s">
        <v>981</v>
      </c>
      <c r="F1490" s="141">
        <v>11</v>
      </c>
      <c r="G1490" s="22">
        <v>1883.63</v>
      </c>
      <c r="H1490" s="23">
        <f t="shared" si="41"/>
        <v>20719.93</v>
      </c>
      <c r="I1490" s="24" t="s">
        <v>974</v>
      </c>
    </row>
    <row r="1491" spans="1:9" ht="38.25">
      <c r="A1491" s="25">
        <v>1430</v>
      </c>
      <c r="B1491" s="20" t="s">
        <v>3855</v>
      </c>
      <c r="C1491" s="21" t="s">
        <v>3856</v>
      </c>
      <c r="D1491" s="20" t="s">
        <v>276</v>
      </c>
      <c r="E1491" s="20" t="s">
        <v>981</v>
      </c>
      <c r="F1491" s="141">
        <v>1</v>
      </c>
      <c r="G1491" s="22">
        <v>58710.5</v>
      </c>
      <c r="H1491" s="23">
        <f t="shared" si="41"/>
        <v>58710.5</v>
      </c>
      <c r="I1491" s="24" t="s">
        <v>974</v>
      </c>
    </row>
    <row r="1492" spans="1:9" ht="38.25">
      <c r="A1492" s="25">
        <v>1431</v>
      </c>
      <c r="B1492" s="20" t="s">
        <v>3857</v>
      </c>
      <c r="C1492" s="21" t="s">
        <v>351</v>
      </c>
      <c r="D1492" s="20" t="s">
        <v>276</v>
      </c>
      <c r="E1492" s="20" t="s">
        <v>981</v>
      </c>
      <c r="F1492" s="141">
        <v>1</v>
      </c>
      <c r="G1492" s="22">
        <v>21424.2</v>
      </c>
      <c r="H1492" s="23">
        <f t="shared" si="41"/>
        <v>21424.2</v>
      </c>
      <c r="I1492" s="24" t="s">
        <v>974</v>
      </c>
    </row>
    <row r="1493" spans="1:9">
      <c r="A1493" s="25">
        <v>1432</v>
      </c>
      <c r="B1493" s="20" t="s">
        <v>3858</v>
      </c>
      <c r="C1493" s="21" t="s">
        <v>352</v>
      </c>
      <c r="D1493" s="20" t="s">
        <v>276</v>
      </c>
      <c r="E1493" s="20" t="s">
        <v>981</v>
      </c>
      <c r="F1493" s="141">
        <v>6</v>
      </c>
      <c r="G1493" s="22">
        <v>3066.05</v>
      </c>
      <c r="H1493" s="23">
        <f t="shared" si="41"/>
        <v>18396.300000000003</v>
      </c>
      <c r="I1493" s="24" t="s">
        <v>974</v>
      </c>
    </row>
    <row r="1494" spans="1:9" ht="25.5">
      <c r="A1494" s="25">
        <v>1433</v>
      </c>
      <c r="B1494" s="20" t="s">
        <v>3859</v>
      </c>
      <c r="C1494" s="21" t="s">
        <v>353</v>
      </c>
      <c r="D1494" s="20" t="s">
        <v>275</v>
      </c>
      <c r="E1494" s="20" t="s">
        <v>981</v>
      </c>
      <c r="F1494" s="141">
        <v>205</v>
      </c>
      <c r="G1494" s="22">
        <v>77.06</v>
      </c>
      <c r="H1494" s="23">
        <f t="shared" si="41"/>
        <v>15797.300000000001</v>
      </c>
      <c r="I1494" s="24" t="s">
        <v>974</v>
      </c>
    </row>
    <row r="1495" spans="1:9" ht="25.5">
      <c r="A1495" s="25">
        <v>1434</v>
      </c>
      <c r="B1495" s="20" t="s">
        <v>3860</v>
      </c>
      <c r="C1495" s="21" t="s">
        <v>354</v>
      </c>
      <c r="D1495" s="20" t="s">
        <v>275</v>
      </c>
      <c r="E1495" s="20" t="s">
        <v>981</v>
      </c>
      <c r="F1495" s="141">
        <v>4</v>
      </c>
      <c r="G1495" s="22">
        <v>80.209999999999994</v>
      </c>
      <c r="H1495" s="23">
        <f t="shared" si="41"/>
        <v>320.83999999999997</v>
      </c>
      <c r="I1495" s="24" t="s">
        <v>974</v>
      </c>
    </row>
    <row r="1496" spans="1:9" ht="25.5">
      <c r="A1496" s="25">
        <v>1435</v>
      </c>
      <c r="B1496" s="20" t="s">
        <v>3861</v>
      </c>
      <c r="C1496" s="21" t="s">
        <v>355</v>
      </c>
      <c r="D1496" s="20" t="s">
        <v>275</v>
      </c>
      <c r="E1496" s="20" t="s">
        <v>981</v>
      </c>
      <c r="F1496" s="141">
        <v>83</v>
      </c>
      <c r="G1496" s="22">
        <v>80.209999999999994</v>
      </c>
      <c r="H1496" s="23">
        <f t="shared" si="41"/>
        <v>6657.4299999999994</v>
      </c>
      <c r="I1496" s="24" t="s">
        <v>974</v>
      </c>
    </row>
    <row r="1497" spans="1:9" ht="25.5">
      <c r="A1497" s="25">
        <v>1436</v>
      </c>
      <c r="B1497" s="20" t="s">
        <v>3862</v>
      </c>
      <c r="C1497" s="21" t="s">
        <v>356</v>
      </c>
      <c r="D1497" s="20" t="s">
        <v>275</v>
      </c>
      <c r="E1497" s="20" t="s">
        <v>981</v>
      </c>
      <c r="F1497" s="141">
        <v>10</v>
      </c>
      <c r="G1497" s="22">
        <v>87.56</v>
      </c>
      <c r="H1497" s="23">
        <f t="shared" si="41"/>
        <v>875.6</v>
      </c>
      <c r="I1497" s="24" t="s">
        <v>974</v>
      </c>
    </row>
    <row r="1498" spans="1:9">
      <c r="A1498" s="25">
        <v>1437</v>
      </c>
      <c r="B1498" s="20" t="s">
        <v>3863</v>
      </c>
      <c r="C1498" s="21" t="s">
        <v>3864</v>
      </c>
      <c r="D1498" s="20" t="s">
        <v>275</v>
      </c>
      <c r="E1498" s="20" t="s">
        <v>981</v>
      </c>
      <c r="F1498" s="141">
        <v>57</v>
      </c>
      <c r="G1498" s="22">
        <v>70.760000000000005</v>
      </c>
      <c r="H1498" s="23">
        <f t="shared" si="41"/>
        <v>4033.32</v>
      </c>
      <c r="I1498" s="24" t="s">
        <v>974</v>
      </c>
    </row>
    <row r="1499" spans="1:9" ht="25.5">
      <c r="A1499" s="25">
        <v>1438</v>
      </c>
      <c r="B1499" s="20" t="s">
        <v>3865</v>
      </c>
      <c r="C1499" s="21" t="s">
        <v>357</v>
      </c>
      <c r="D1499" s="20" t="s">
        <v>275</v>
      </c>
      <c r="E1499" s="20" t="s">
        <v>981</v>
      </c>
      <c r="F1499" s="141">
        <v>40</v>
      </c>
      <c r="G1499" s="22">
        <v>73.91</v>
      </c>
      <c r="H1499" s="23">
        <f t="shared" si="41"/>
        <v>2956.3999999999996</v>
      </c>
      <c r="I1499" s="24" t="s">
        <v>974</v>
      </c>
    </row>
    <row r="1500" spans="1:9" ht="25.5">
      <c r="A1500" s="25">
        <v>1439</v>
      </c>
      <c r="B1500" s="20" t="s">
        <v>3866</v>
      </c>
      <c r="C1500" s="21" t="s">
        <v>358</v>
      </c>
      <c r="D1500" s="20" t="s">
        <v>275</v>
      </c>
      <c r="E1500" s="20" t="s">
        <v>981</v>
      </c>
      <c r="F1500" s="141">
        <v>32</v>
      </c>
      <c r="G1500" s="22">
        <v>155.81</v>
      </c>
      <c r="H1500" s="23">
        <f t="shared" si="41"/>
        <v>4985.92</v>
      </c>
      <c r="I1500" s="24" t="s">
        <v>974</v>
      </c>
    </row>
    <row r="1501" spans="1:9">
      <c r="A1501" s="25">
        <v>1440</v>
      </c>
      <c r="B1501" s="20" t="s">
        <v>3867</v>
      </c>
      <c r="C1501" s="21" t="s">
        <v>359</v>
      </c>
      <c r="D1501" s="20" t="s">
        <v>275</v>
      </c>
      <c r="E1501" s="20" t="s">
        <v>981</v>
      </c>
      <c r="F1501" s="141">
        <v>2</v>
      </c>
      <c r="G1501" s="22">
        <v>93.71</v>
      </c>
      <c r="H1501" s="23">
        <f t="shared" si="41"/>
        <v>187.42</v>
      </c>
      <c r="I1501" s="24" t="s">
        <v>974</v>
      </c>
    </row>
    <row r="1502" spans="1:9">
      <c r="A1502" s="25">
        <v>1441</v>
      </c>
      <c r="B1502" s="20" t="s">
        <v>3868</v>
      </c>
      <c r="C1502" s="21" t="s">
        <v>360</v>
      </c>
      <c r="D1502" s="20" t="s">
        <v>275</v>
      </c>
      <c r="E1502" s="20" t="s">
        <v>981</v>
      </c>
      <c r="F1502" s="141">
        <v>52</v>
      </c>
      <c r="G1502" s="22">
        <v>130.46</v>
      </c>
      <c r="H1502" s="23">
        <f t="shared" si="41"/>
        <v>6783.92</v>
      </c>
      <c r="I1502" s="24" t="s">
        <v>974</v>
      </c>
    </row>
    <row r="1503" spans="1:9">
      <c r="A1503" s="25">
        <v>1442</v>
      </c>
      <c r="B1503" s="20" t="s">
        <v>3869</v>
      </c>
      <c r="C1503" s="21" t="s">
        <v>361</v>
      </c>
      <c r="D1503" s="20" t="s">
        <v>275</v>
      </c>
      <c r="E1503" s="20" t="s">
        <v>981</v>
      </c>
      <c r="F1503" s="141">
        <v>2</v>
      </c>
      <c r="G1503" s="22">
        <v>109.46</v>
      </c>
      <c r="H1503" s="23">
        <f t="shared" si="41"/>
        <v>218.92</v>
      </c>
      <c r="I1503" s="24" t="s">
        <v>974</v>
      </c>
    </row>
    <row r="1504" spans="1:9">
      <c r="A1504" s="25"/>
      <c r="B1504" s="20"/>
      <c r="C1504" s="37" t="s">
        <v>2033</v>
      </c>
      <c r="D1504" s="20"/>
      <c r="E1504" s="20"/>
      <c r="F1504" s="141"/>
      <c r="G1504" s="22"/>
      <c r="H1504" s="36">
        <f>SUM(H1486:H1503)</f>
        <v>252071.52000000005</v>
      </c>
      <c r="I1504" s="36">
        <f>H1504</f>
        <v>252071.52000000005</v>
      </c>
    </row>
    <row r="1505" spans="1:9">
      <c r="A1505" s="25"/>
      <c r="B1505" s="20"/>
      <c r="C1505" s="37" t="s">
        <v>2042</v>
      </c>
      <c r="D1505" s="20"/>
      <c r="E1505" s="20"/>
      <c r="F1505" s="141"/>
      <c r="G1505" s="22"/>
      <c r="H1505" s="23"/>
      <c r="I1505" s="24"/>
    </row>
    <row r="1506" spans="1:9" ht="63.75">
      <c r="A1506" s="25">
        <v>1443</v>
      </c>
      <c r="B1506" s="20" t="s">
        <v>3776</v>
      </c>
      <c r="C1506" s="21" t="s">
        <v>2274</v>
      </c>
      <c r="D1506" s="20" t="s">
        <v>269</v>
      </c>
      <c r="E1506" s="20" t="s">
        <v>980</v>
      </c>
      <c r="F1506" s="141">
        <v>700</v>
      </c>
      <c r="G1506" s="22">
        <v>6.74</v>
      </c>
      <c r="H1506" s="23">
        <f t="shared" si="41"/>
        <v>4718</v>
      </c>
      <c r="I1506" s="24" t="s">
        <v>974</v>
      </c>
    </row>
    <row r="1507" spans="1:9" ht="38.25">
      <c r="A1507" s="25">
        <v>1444</v>
      </c>
      <c r="B1507" s="20" t="s">
        <v>3777</v>
      </c>
      <c r="C1507" s="21" t="s">
        <v>4109</v>
      </c>
      <c r="D1507" s="20" t="s">
        <v>269</v>
      </c>
      <c r="E1507" s="20" t="s">
        <v>981</v>
      </c>
      <c r="F1507" s="141">
        <v>150</v>
      </c>
      <c r="G1507" s="22">
        <v>5.66</v>
      </c>
      <c r="H1507" s="23">
        <f t="shared" si="41"/>
        <v>849</v>
      </c>
      <c r="I1507" s="24" t="s">
        <v>974</v>
      </c>
    </row>
    <row r="1508" spans="1:9" ht="38.25">
      <c r="A1508" s="25">
        <v>1445</v>
      </c>
      <c r="B1508" s="20" t="s">
        <v>3778</v>
      </c>
      <c r="C1508" s="21" t="s">
        <v>55</v>
      </c>
      <c r="D1508" s="20" t="s">
        <v>270</v>
      </c>
      <c r="E1508" s="20" t="s">
        <v>980</v>
      </c>
      <c r="F1508" s="141">
        <v>1340</v>
      </c>
      <c r="G1508" s="22">
        <v>4.54</v>
      </c>
      <c r="H1508" s="23">
        <f t="shared" si="41"/>
        <v>6083.6</v>
      </c>
      <c r="I1508" s="24" t="s">
        <v>974</v>
      </c>
    </row>
    <row r="1509" spans="1:9" ht="25.5">
      <c r="A1509" s="25">
        <v>1446</v>
      </c>
      <c r="B1509" s="20" t="s">
        <v>3870</v>
      </c>
      <c r="C1509" s="21" t="s">
        <v>362</v>
      </c>
      <c r="D1509" s="20" t="s">
        <v>973</v>
      </c>
      <c r="E1509" s="20" t="s">
        <v>980</v>
      </c>
      <c r="F1509" s="141">
        <v>370</v>
      </c>
      <c r="G1509" s="22">
        <v>6.8</v>
      </c>
      <c r="H1509" s="23">
        <f t="shared" si="41"/>
        <v>2516</v>
      </c>
      <c r="I1509" s="24" t="s">
        <v>974</v>
      </c>
    </row>
    <row r="1510" spans="1:9" ht="25.5">
      <c r="A1510" s="25">
        <v>1447</v>
      </c>
      <c r="B1510" s="20" t="s">
        <v>3853</v>
      </c>
      <c r="C1510" s="21" t="s">
        <v>88</v>
      </c>
      <c r="D1510" s="20" t="s">
        <v>973</v>
      </c>
      <c r="E1510" s="20" t="s">
        <v>980</v>
      </c>
      <c r="F1510" s="141">
        <v>860</v>
      </c>
      <c r="G1510" s="22">
        <v>7.26</v>
      </c>
      <c r="H1510" s="23">
        <f t="shared" si="41"/>
        <v>6243.5999999999995</v>
      </c>
      <c r="I1510" s="24" t="s">
        <v>974</v>
      </c>
    </row>
    <row r="1511" spans="1:9" ht="25.5">
      <c r="A1511" s="25">
        <v>1448</v>
      </c>
      <c r="B1511" s="20" t="s">
        <v>3871</v>
      </c>
      <c r="C1511" s="21" t="s">
        <v>363</v>
      </c>
      <c r="D1511" s="20" t="s">
        <v>968</v>
      </c>
      <c r="E1511" s="20" t="s">
        <v>981</v>
      </c>
      <c r="F1511" s="141">
        <v>38</v>
      </c>
      <c r="G1511" s="22">
        <v>266.56</v>
      </c>
      <c r="H1511" s="23">
        <f t="shared" si="41"/>
        <v>10129.280000000001</v>
      </c>
      <c r="I1511" s="24" t="s">
        <v>974</v>
      </c>
    </row>
    <row r="1512" spans="1:9" ht="51">
      <c r="A1512" s="25">
        <v>1449</v>
      </c>
      <c r="B1512" s="20" t="s">
        <v>3872</v>
      </c>
      <c r="C1512" s="21" t="s">
        <v>364</v>
      </c>
      <c r="D1512" s="20" t="s">
        <v>968</v>
      </c>
      <c r="E1512" s="20" t="s">
        <v>981</v>
      </c>
      <c r="F1512" s="141">
        <v>18</v>
      </c>
      <c r="G1512" s="22">
        <v>438.63</v>
      </c>
      <c r="H1512" s="23">
        <f t="shared" si="41"/>
        <v>7895.34</v>
      </c>
      <c r="I1512" s="24" t="s">
        <v>974</v>
      </c>
    </row>
    <row r="1513" spans="1:9" ht="51">
      <c r="A1513" s="25">
        <v>1450</v>
      </c>
      <c r="B1513" s="20" t="s">
        <v>3873</v>
      </c>
      <c r="C1513" s="21" t="s">
        <v>365</v>
      </c>
      <c r="D1513" s="20" t="s">
        <v>968</v>
      </c>
      <c r="E1513" s="20" t="s">
        <v>981</v>
      </c>
      <c r="F1513" s="141">
        <v>47</v>
      </c>
      <c r="G1513" s="22">
        <v>24.6</v>
      </c>
      <c r="H1513" s="23">
        <f t="shared" si="41"/>
        <v>1156.2</v>
      </c>
      <c r="I1513" s="24" t="s">
        <v>974</v>
      </c>
    </row>
    <row r="1514" spans="1:9">
      <c r="A1514" s="25">
        <v>1451</v>
      </c>
      <c r="B1514" s="20" t="s">
        <v>3874</v>
      </c>
      <c r="C1514" s="21" t="s">
        <v>967</v>
      </c>
      <c r="D1514" s="20" t="s">
        <v>968</v>
      </c>
      <c r="E1514" s="20" t="s">
        <v>981</v>
      </c>
      <c r="F1514" s="141">
        <v>38</v>
      </c>
      <c r="G1514" s="22">
        <v>391.21</v>
      </c>
      <c r="H1514" s="23">
        <f t="shared" si="41"/>
        <v>14865.98</v>
      </c>
      <c r="I1514" s="24" t="s">
        <v>974</v>
      </c>
    </row>
    <row r="1515" spans="1:9" ht="25.5">
      <c r="A1515" s="25">
        <v>1452</v>
      </c>
      <c r="B1515" s="20" t="s">
        <v>3875</v>
      </c>
      <c r="C1515" s="21" t="s">
        <v>366</v>
      </c>
      <c r="D1515" s="20" t="s">
        <v>968</v>
      </c>
      <c r="E1515" s="20" t="s">
        <v>981</v>
      </c>
      <c r="F1515" s="141">
        <v>38</v>
      </c>
      <c r="G1515" s="22">
        <v>47.12</v>
      </c>
      <c r="H1515" s="23">
        <f t="shared" si="41"/>
        <v>1790.56</v>
      </c>
      <c r="I1515" s="24" t="s">
        <v>974</v>
      </c>
    </row>
    <row r="1516" spans="1:9" ht="25.5">
      <c r="A1516" s="25">
        <v>1453</v>
      </c>
      <c r="B1516" s="20" t="s">
        <v>3876</v>
      </c>
      <c r="C1516" s="21" t="s">
        <v>367</v>
      </c>
      <c r="D1516" s="20" t="s">
        <v>968</v>
      </c>
      <c r="E1516" s="20" t="s">
        <v>981</v>
      </c>
      <c r="F1516" s="141">
        <v>3</v>
      </c>
      <c r="G1516" s="22">
        <v>2813.2</v>
      </c>
      <c r="H1516" s="23">
        <f t="shared" si="41"/>
        <v>8439.5999999999985</v>
      </c>
      <c r="I1516" s="24" t="s">
        <v>974</v>
      </c>
    </row>
    <row r="1517" spans="1:9">
      <c r="A1517" s="25"/>
      <c r="B1517" s="20"/>
      <c r="C1517" s="37" t="s">
        <v>2033</v>
      </c>
      <c r="D1517" s="20"/>
      <c r="E1517" s="20"/>
      <c r="F1517" s="141"/>
      <c r="G1517" s="22"/>
      <c r="H1517" s="36">
        <f>SUM(H1506:H1516)</f>
        <v>64687.159999999996</v>
      </c>
      <c r="I1517" s="36">
        <f>H1517</f>
        <v>64687.159999999996</v>
      </c>
    </row>
    <row r="1518" spans="1:9">
      <c r="A1518" s="25"/>
      <c r="B1518" s="20"/>
      <c r="C1518" s="37" t="s">
        <v>2043</v>
      </c>
      <c r="D1518" s="20"/>
      <c r="E1518" s="20"/>
      <c r="F1518" s="141"/>
      <c r="G1518" s="22"/>
      <c r="H1518" s="23"/>
      <c r="I1518" s="24"/>
    </row>
    <row r="1519" spans="1:9" ht="63.75">
      <c r="A1519" s="25">
        <v>1454</v>
      </c>
      <c r="B1519" s="20" t="s">
        <v>3776</v>
      </c>
      <c r="C1519" s="21" t="s">
        <v>2274</v>
      </c>
      <c r="D1519" s="20" t="s">
        <v>269</v>
      </c>
      <c r="E1519" s="20" t="s">
        <v>980</v>
      </c>
      <c r="F1519" s="141">
        <v>1050</v>
      </c>
      <c r="G1519" s="22">
        <v>6.74</v>
      </c>
      <c r="H1519" s="23">
        <f t="shared" si="41"/>
        <v>7077</v>
      </c>
      <c r="I1519" s="24" t="s">
        <v>974</v>
      </c>
    </row>
    <row r="1520" spans="1:9" ht="38.25">
      <c r="A1520" s="25">
        <v>1455</v>
      </c>
      <c r="B1520" s="20" t="s">
        <v>3777</v>
      </c>
      <c r="C1520" s="21" t="s">
        <v>4108</v>
      </c>
      <c r="D1520" s="20" t="s">
        <v>269</v>
      </c>
      <c r="E1520" s="20" t="s">
        <v>981</v>
      </c>
      <c r="F1520" s="141">
        <v>170</v>
      </c>
      <c r="G1520" s="22">
        <v>5.66</v>
      </c>
      <c r="H1520" s="23">
        <f t="shared" si="41"/>
        <v>962.2</v>
      </c>
      <c r="I1520" s="24" t="s">
        <v>974</v>
      </c>
    </row>
    <row r="1521" spans="1:9" ht="25.5">
      <c r="A1521" s="25">
        <v>1456</v>
      </c>
      <c r="B1521" s="20" t="s">
        <v>3817</v>
      </c>
      <c r="C1521" s="21" t="s">
        <v>368</v>
      </c>
      <c r="D1521" s="20" t="s">
        <v>270</v>
      </c>
      <c r="E1521" s="20" t="s">
        <v>980</v>
      </c>
      <c r="F1521" s="141">
        <v>1660</v>
      </c>
      <c r="G1521" s="22">
        <v>4.0999999999999996</v>
      </c>
      <c r="H1521" s="23">
        <f t="shared" si="41"/>
        <v>6805.9999999999991</v>
      </c>
      <c r="I1521" s="24" t="s">
        <v>974</v>
      </c>
    </row>
    <row r="1522" spans="1:9">
      <c r="A1522" s="25">
        <v>1457</v>
      </c>
      <c r="B1522" s="20" t="s">
        <v>3877</v>
      </c>
      <c r="C1522" s="21" t="s">
        <v>369</v>
      </c>
      <c r="D1522" s="20" t="s">
        <v>270</v>
      </c>
      <c r="E1522" s="20" t="s">
        <v>980</v>
      </c>
      <c r="F1522" s="141">
        <v>6390</v>
      </c>
      <c r="G1522" s="22">
        <v>7.03</v>
      </c>
      <c r="H1522" s="23">
        <f t="shared" si="41"/>
        <v>44921.700000000004</v>
      </c>
      <c r="I1522" s="24" t="s">
        <v>974</v>
      </c>
    </row>
    <row r="1523" spans="1:9" ht="38.25">
      <c r="A1523" s="25">
        <v>1458</v>
      </c>
      <c r="B1523" s="20" t="s">
        <v>3878</v>
      </c>
      <c r="C1523" s="21" t="s">
        <v>370</v>
      </c>
      <c r="D1523" s="20" t="s">
        <v>264</v>
      </c>
      <c r="E1523" s="20" t="s">
        <v>981</v>
      </c>
      <c r="F1523" s="141">
        <v>28</v>
      </c>
      <c r="G1523" s="22">
        <v>536.64</v>
      </c>
      <c r="H1523" s="23">
        <f t="shared" si="41"/>
        <v>15025.92</v>
      </c>
      <c r="I1523" s="24" t="s">
        <v>974</v>
      </c>
    </row>
    <row r="1524" spans="1:9" ht="38.25">
      <c r="A1524" s="25">
        <v>1459</v>
      </c>
      <c r="B1524" s="20" t="s">
        <v>3879</v>
      </c>
      <c r="C1524" s="21" t="s">
        <v>371</v>
      </c>
      <c r="D1524" s="20" t="s">
        <v>264</v>
      </c>
      <c r="E1524" s="20" t="s">
        <v>981</v>
      </c>
      <c r="F1524" s="141">
        <v>4</v>
      </c>
      <c r="G1524" s="22">
        <v>1220.57</v>
      </c>
      <c r="H1524" s="23">
        <f t="shared" ref="H1524:H1593" si="42">G1524*F1524</f>
        <v>4882.28</v>
      </c>
      <c r="I1524" s="24" t="s">
        <v>974</v>
      </c>
    </row>
    <row r="1525" spans="1:9" ht="38.25">
      <c r="A1525" s="25">
        <v>1460</v>
      </c>
      <c r="B1525" s="20" t="s">
        <v>3880</v>
      </c>
      <c r="C1525" s="21" t="s">
        <v>372</v>
      </c>
      <c r="D1525" s="20" t="s">
        <v>264</v>
      </c>
      <c r="E1525" s="20" t="s">
        <v>981</v>
      </c>
      <c r="F1525" s="141">
        <v>9</v>
      </c>
      <c r="G1525" s="22">
        <v>1987.92</v>
      </c>
      <c r="H1525" s="23">
        <f t="shared" si="42"/>
        <v>17891.28</v>
      </c>
      <c r="I1525" s="24" t="s">
        <v>974</v>
      </c>
    </row>
    <row r="1526" spans="1:9" ht="38.25">
      <c r="A1526" s="25">
        <v>1461</v>
      </c>
      <c r="B1526" s="20" t="s">
        <v>3881</v>
      </c>
      <c r="C1526" s="21" t="s">
        <v>373</v>
      </c>
      <c r="D1526" s="20" t="s">
        <v>264</v>
      </c>
      <c r="E1526" s="20" t="s">
        <v>981</v>
      </c>
      <c r="F1526" s="141">
        <v>2</v>
      </c>
      <c r="G1526" s="22">
        <v>2616.2199999999998</v>
      </c>
      <c r="H1526" s="23">
        <f t="shared" si="42"/>
        <v>5232.4399999999996</v>
      </c>
      <c r="I1526" s="24" t="s">
        <v>974</v>
      </c>
    </row>
    <row r="1527" spans="1:9" ht="38.25">
      <c r="A1527" s="25">
        <v>1462</v>
      </c>
      <c r="B1527" s="20" t="s">
        <v>3882</v>
      </c>
      <c r="C1527" s="21" t="s">
        <v>374</v>
      </c>
      <c r="D1527" s="20" t="s">
        <v>264</v>
      </c>
      <c r="E1527" s="20" t="s">
        <v>981</v>
      </c>
      <c r="F1527" s="141">
        <v>2</v>
      </c>
      <c r="G1527" s="22">
        <v>17754.150000000001</v>
      </c>
      <c r="H1527" s="23">
        <f t="shared" si="42"/>
        <v>35508.300000000003</v>
      </c>
      <c r="I1527" s="24" t="s">
        <v>974</v>
      </c>
    </row>
    <row r="1528" spans="1:9" ht="38.25">
      <c r="A1528" s="25">
        <v>1463</v>
      </c>
      <c r="B1528" s="20" t="s">
        <v>3883</v>
      </c>
      <c r="C1528" s="21" t="s">
        <v>375</v>
      </c>
      <c r="D1528" s="20" t="s">
        <v>264</v>
      </c>
      <c r="E1528" s="20" t="s">
        <v>981</v>
      </c>
      <c r="F1528" s="141">
        <v>1</v>
      </c>
      <c r="G1528" s="22">
        <v>27550.25</v>
      </c>
      <c r="H1528" s="23">
        <f t="shared" si="42"/>
        <v>27550.25</v>
      </c>
      <c r="I1528" s="24" t="s">
        <v>974</v>
      </c>
    </row>
    <row r="1529" spans="1:9">
      <c r="A1529" s="25"/>
      <c r="B1529" s="20"/>
      <c r="C1529" s="21" t="s">
        <v>2033</v>
      </c>
      <c r="D1529" s="20"/>
      <c r="E1529" s="20"/>
      <c r="F1529" s="141"/>
      <c r="G1529" s="22"/>
      <c r="H1529" s="36">
        <f>SUM(H1519:H1528)</f>
        <v>165857.37</v>
      </c>
      <c r="I1529" s="36">
        <f>H1529</f>
        <v>165857.37</v>
      </c>
    </row>
    <row r="1530" spans="1:9">
      <c r="A1530" s="25"/>
      <c r="B1530" s="20"/>
      <c r="C1530" s="37" t="s">
        <v>2044</v>
      </c>
      <c r="D1530" s="20"/>
      <c r="E1530" s="20"/>
      <c r="F1530" s="141"/>
      <c r="G1530" s="22"/>
      <c r="H1530" s="23"/>
      <c r="I1530" s="24"/>
    </row>
    <row r="1531" spans="1:9" ht="63.75">
      <c r="A1531" s="25">
        <v>1464</v>
      </c>
      <c r="B1531" s="20" t="s">
        <v>3776</v>
      </c>
      <c r="C1531" s="21" t="s">
        <v>2274</v>
      </c>
      <c r="D1531" s="20" t="s">
        <v>269</v>
      </c>
      <c r="E1531" s="20" t="s">
        <v>980</v>
      </c>
      <c r="F1531" s="141">
        <v>400</v>
      </c>
      <c r="G1531" s="22">
        <v>6.74</v>
      </c>
      <c r="H1531" s="23">
        <f t="shared" si="42"/>
        <v>2696</v>
      </c>
      <c r="I1531" s="24" t="s">
        <v>974</v>
      </c>
    </row>
    <row r="1532" spans="1:9" ht="38.25">
      <c r="A1532" s="25">
        <v>1465</v>
      </c>
      <c r="B1532" s="20" t="s">
        <v>3777</v>
      </c>
      <c r="C1532" s="21" t="s">
        <v>4108</v>
      </c>
      <c r="D1532" s="20" t="s">
        <v>269</v>
      </c>
      <c r="E1532" s="20" t="s">
        <v>981</v>
      </c>
      <c r="F1532" s="141">
        <v>54</v>
      </c>
      <c r="G1532" s="22">
        <v>5.66</v>
      </c>
      <c r="H1532" s="23">
        <f t="shared" si="42"/>
        <v>305.64</v>
      </c>
      <c r="I1532" s="24" t="s">
        <v>974</v>
      </c>
    </row>
    <row r="1533" spans="1:9" ht="38.25">
      <c r="A1533" s="25">
        <v>1466</v>
      </c>
      <c r="B1533" s="20" t="s">
        <v>3778</v>
      </c>
      <c r="C1533" s="21" t="s">
        <v>55</v>
      </c>
      <c r="D1533" s="20" t="s">
        <v>270</v>
      </c>
      <c r="E1533" s="20" t="s">
        <v>980</v>
      </c>
      <c r="F1533" s="141">
        <v>300</v>
      </c>
      <c r="G1533" s="22">
        <v>4.54</v>
      </c>
      <c r="H1533" s="23">
        <f t="shared" si="42"/>
        <v>1362</v>
      </c>
      <c r="I1533" s="24" t="s">
        <v>974</v>
      </c>
    </row>
    <row r="1534" spans="1:9" ht="38.25">
      <c r="A1534" s="25">
        <v>1467</v>
      </c>
      <c r="B1534" s="20" t="s">
        <v>3884</v>
      </c>
      <c r="C1534" s="21" t="s">
        <v>376</v>
      </c>
      <c r="D1534" s="20" t="s">
        <v>270</v>
      </c>
      <c r="E1534" s="20" t="s">
        <v>980</v>
      </c>
      <c r="F1534" s="141">
        <v>1636</v>
      </c>
      <c r="G1534" s="22">
        <v>5.53</v>
      </c>
      <c r="H1534" s="23">
        <f t="shared" si="42"/>
        <v>9047.08</v>
      </c>
      <c r="I1534" s="24" t="s">
        <v>974</v>
      </c>
    </row>
    <row r="1535" spans="1:9" ht="51">
      <c r="A1535" s="25">
        <v>1468</v>
      </c>
      <c r="B1535" s="20" t="s">
        <v>3885</v>
      </c>
      <c r="C1535" s="21" t="s">
        <v>377</v>
      </c>
      <c r="D1535" s="20" t="s">
        <v>275</v>
      </c>
      <c r="E1535" s="20" t="s">
        <v>981</v>
      </c>
      <c r="F1535" s="141">
        <v>2</v>
      </c>
      <c r="G1535" s="22">
        <v>1229.8</v>
      </c>
      <c r="H1535" s="23">
        <f t="shared" si="42"/>
        <v>2459.6</v>
      </c>
      <c r="I1535" s="24" t="s">
        <v>974</v>
      </c>
    </row>
    <row r="1536" spans="1:9" ht="25.5">
      <c r="A1536" s="25">
        <v>1469</v>
      </c>
      <c r="B1536" s="20" t="s">
        <v>3886</v>
      </c>
      <c r="C1536" s="21" t="s">
        <v>378</v>
      </c>
      <c r="D1536" s="20" t="s">
        <v>275</v>
      </c>
      <c r="E1536" s="20" t="s">
        <v>981</v>
      </c>
      <c r="F1536" s="141">
        <v>41</v>
      </c>
      <c r="G1536" s="22">
        <v>205.01</v>
      </c>
      <c r="H1536" s="23">
        <f t="shared" si="42"/>
        <v>8405.41</v>
      </c>
      <c r="I1536" s="24" t="s">
        <v>974</v>
      </c>
    </row>
    <row r="1537" spans="1:9" ht="25.5">
      <c r="A1537" s="25">
        <v>1470</v>
      </c>
      <c r="B1537" s="20" t="s">
        <v>3887</v>
      </c>
      <c r="C1537" s="21" t="s">
        <v>379</v>
      </c>
      <c r="D1537" s="20" t="s">
        <v>275</v>
      </c>
      <c r="E1537" s="20" t="s">
        <v>981</v>
      </c>
      <c r="F1537" s="141">
        <v>22</v>
      </c>
      <c r="G1537" s="22">
        <v>423.41</v>
      </c>
      <c r="H1537" s="23">
        <f t="shared" si="42"/>
        <v>9315.02</v>
      </c>
      <c r="I1537" s="24" t="s">
        <v>974</v>
      </c>
    </row>
    <row r="1538" spans="1:9">
      <c r="A1538" s="25"/>
      <c r="B1538" s="20"/>
      <c r="C1538" s="37" t="s">
        <v>2033</v>
      </c>
      <c r="D1538" s="20"/>
      <c r="E1538" s="20"/>
      <c r="F1538" s="141"/>
      <c r="G1538" s="22"/>
      <c r="H1538" s="36">
        <f>SUM(H1531:H1537)</f>
        <v>33590.75</v>
      </c>
      <c r="I1538" s="36">
        <f>H1538</f>
        <v>33590.75</v>
      </c>
    </row>
    <row r="1539" spans="1:9">
      <c r="A1539" s="25"/>
      <c r="B1539" s="20"/>
      <c r="C1539" s="37" t="s">
        <v>2045</v>
      </c>
      <c r="D1539" s="20"/>
      <c r="E1539" s="20"/>
      <c r="F1539" s="141"/>
      <c r="G1539" s="22"/>
      <c r="H1539" s="23"/>
      <c r="I1539" s="24"/>
    </row>
    <row r="1540" spans="1:9" ht="63.75">
      <c r="A1540" s="25">
        <v>1471</v>
      </c>
      <c r="B1540" s="20" t="s">
        <v>3776</v>
      </c>
      <c r="C1540" s="21" t="s">
        <v>2278</v>
      </c>
      <c r="D1540" s="20" t="s">
        <v>269</v>
      </c>
      <c r="E1540" s="20" t="s">
        <v>980</v>
      </c>
      <c r="F1540" s="141">
        <v>600</v>
      </c>
      <c r="G1540" s="22">
        <v>6.74</v>
      </c>
      <c r="H1540" s="23">
        <f t="shared" si="42"/>
        <v>4044</v>
      </c>
      <c r="I1540" s="24" t="s">
        <v>974</v>
      </c>
    </row>
    <row r="1541" spans="1:9" ht="38.25">
      <c r="A1541" s="25">
        <v>1472</v>
      </c>
      <c r="B1541" s="20" t="s">
        <v>3777</v>
      </c>
      <c r="C1541" s="21" t="s">
        <v>2277</v>
      </c>
      <c r="D1541" s="20" t="s">
        <v>269</v>
      </c>
      <c r="E1541" s="20" t="s">
        <v>981</v>
      </c>
      <c r="F1541" s="141">
        <v>80</v>
      </c>
      <c r="G1541" s="22">
        <v>5.66</v>
      </c>
      <c r="H1541" s="23">
        <f t="shared" si="42"/>
        <v>452.8</v>
      </c>
      <c r="I1541" s="24" t="s">
        <v>974</v>
      </c>
    </row>
    <row r="1542" spans="1:9" ht="51">
      <c r="A1542" s="25">
        <v>1473</v>
      </c>
      <c r="B1542" s="20" t="s">
        <v>3888</v>
      </c>
      <c r="C1542" s="21" t="s">
        <v>380</v>
      </c>
      <c r="D1542" s="20" t="s">
        <v>271</v>
      </c>
      <c r="E1542" s="20" t="s">
        <v>980</v>
      </c>
      <c r="F1542" s="141">
        <v>8880</v>
      </c>
      <c r="G1542" s="22">
        <v>4.6399999999999997</v>
      </c>
      <c r="H1542" s="23">
        <f t="shared" si="42"/>
        <v>41203.199999999997</v>
      </c>
      <c r="I1542" s="24" t="s">
        <v>974</v>
      </c>
    </row>
    <row r="1543" spans="1:9" ht="38.25">
      <c r="A1543" s="25">
        <v>1474</v>
      </c>
      <c r="B1543" s="20" t="s">
        <v>3889</v>
      </c>
      <c r="C1543" s="21" t="s">
        <v>381</v>
      </c>
      <c r="D1543" s="20" t="s">
        <v>968</v>
      </c>
      <c r="E1543" s="20" t="s">
        <v>981</v>
      </c>
      <c r="F1543" s="141">
        <v>4</v>
      </c>
      <c r="G1543" s="22">
        <v>5375.63</v>
      </c>
      <c r="H1543" s="23">
        <f t="shared" si="42"/>
        <v>21502.52</v>
      </c>
      <c r="I1543" s="24" t="s">
        <v>974</v>
      </c>
    </row>
    <row r="1544" spans="1:9" ht="38.25">
      <c r="A1544" s="25">
        <v>1475</v>
      </c>
      <c r="B1544" s="20" t="s">
        <v>3890</v>
      </c>
      <c r="C1544" s="21" t="s">
        <v>382</v>
      </c>
      <c r="D1544" s="20" t="s">
        <v>968</v>
      </c>
      <c r="E1544" s="20" t="s">
        <v>981</v>
      </c>
      <c r="F1544" s="141">
        <v>1</v>
      </c>
      <c r="G1544" s="22">
        <v>9603.1</v>
      </c>
      <c r="H1544" s="23">
        <f t="shared" si="42"/>
        <v>9603.1</v>
      </c>
      <c r="I1544" s="24" t="s">
        <v>974</v>
      </c>
    </row>
    <row r="1545" spans="1:9" ht="38.25">
      <c r="A1545" s="25">
        <v>1476</v>
      </c>
      <c r="B1545" s="20" t="s">
        <v>3891</v>
      </c>
      <c r="C1545" s="21" t="s">
        <v>383</v>
      </c>
      <c r="D1545" s="20" t="s">
        <v>968</v>
      </c>
      <c r="E1545" s="20" t="s">
        <v>981</v>
      </c>
      <c r="F1545" s="141">
        <v>59</v>
      </c>
      <c r="G1545" s="22">
        <v>500.76</v>
      </c>
      <c r="H1545" s="23">
        <f t="shared" si="42"/>
        <v>29544.84</v>
      </c>
      <c r="I1545" s="24" t="s">
        <v>974</v>
      </c>
    </row>
    <row r="1546" spans="1:9">
      <c r="A1546" s="25"/>
      <c r="B1546" s="20"/>
      <c r="C1546" s="37" t="s">
        <v>2033</v>
      </c>
      <c r="D1546" s="20"/>
      <c r="E1546" s="20"/>
      <c r="F1546" s="141"/>
      <c r="G1546" s="22"/>
      <c r="H1546" s="36">
        <f>SUM(H1540:H1545)</f>
        <v>106350.46</v>
      </c>
      <c r="I1546" s="36">
        <f>H1546</f>
        <v>106350.46</v>
      </c>
    </row>
    <row r="1547" spans="1:9">
      <c r="A1547" s="25"/>
      <c r="B1547" s="20"/>
      <c r="C1547" s="37" t="s">
        <v>2046</v>
      </c>
      <c r="D1547" s="20"/>
      <c r="E1547" s="20"/>
      <c r="F1547" s="141"/>
      <c r="G1547" s="22"/>
      <c r="H1547" s="23"/>
      <c r="I1547" s="24"/>
    </row>
    <row r="1548" spans="1:9" ht="63.75">
      <c r="A1548" s="25">
        <v>1477</v>
      </c>
      <c r="B1548" s="20" t="s">
        <v>3776</v>
      </c>
      <c r="C1548" s="21" t="s">
        <v>2274</v>
      </c>
      <c r="D1548" s="20" t="s">
        <v>269</v>
      </c>
      <c r="E1548" s="20" t="s">
        <v>980</v>
      </c>
      <c r="F1548" s="141">
        <v>730</v>
      </c>
      <c r="G1548" s="22">
        <v>6.74</v>
      </c>
      <c r="H1548" s="23">
        <f t="shared" si="42"/>
        <v>4920.2</v>
      </c>
      <c r="I1548" s="24" t="s">
        <v>974</v>
      </c>
    </row>
    <row r="1549" spans="1:9" ht="38.25">
      <c r="A1549" s="25">
        <v>1478</v>
      </c>
      <c r="B1549" s="20" t="s">
        <v>3777</v>
      </c>
      <c r="C1549" s="21" t="s">
        <v>4107</v>
      </c>
      <c r="D1549" s="20" t="s">
        <v>269</v>
      </c>
      <c r="E1549" s="20" t="s">
        <v>981</v>
      </c>
      <c r="F1549" s="141">
        <v>95</v>
      </c>
      <c r="G1549" s="22">
        <v>5.66</v>
      </c>
      <c r="H1549" s="23">
        <f t="shared" si="42"/>
        <v>537.70000000000005</v>
      </c>
      <c r="I1549" s="24" t="s">
        <v>974</v>
      </c>
    </row>
    <row r="1550" spans="1:9">
      <c r="A1550" s="25">
        <v>1479</v>
      </c>
      <c r="B1550" s="20" t="s">
        <v>3892</v>
      </c>
      <c r="C1550" s="21" t="s">
        <v>384</v>
      </c>
      <c r="D1550" s="20" t="s">
        <v>270</v>
      </c>
      <c r="E1550" s="20" t="s">
        <v>980</v>
      </c>
      <c r="F1550" s="141">
        <v>2941</v>
      </c>
      <c r="G1550" s="22">
        <v>6.91</v>
      </c>
      <c r="H1550" s="23">
        <f t="shared" si="42"/>
        <v>20322.310000000001</v>
      </c>
      <c r="I1550" s="24" t="s">
        <v>974</v>
      </c>
    </row>
    <row r="1551" spans="1:9">
      <c r="A1551" s="25">
        <v>1480</v>
      </c>
      <c r="B1551" s="20" t="s">
        <v>3893</v>
      </c>
      <c r="C1551" s="21" t="s">
        <v>385</v>
      </c>
      <c r="D1551" s="20" t="s">
        <v>270</v>
      </c>
      <c r="E1551" s="20" t="s">
        <v>980</v>
      </c>
      <c r="F1551" s="141">
        <v>1309</v>
      </c>
      <c r="G1551" s="22">
        <v>7.37</v>
      </c>
      <c r="H1551" s="23">
        <f t="shared" si="42"/>
        <v>9647.33</v>
      </c>
      <c r="I1551" s="24" t="s">
        <v>974</v>
      </c>
    </row>
    <row r="1552" spans="1:9">
      <c r="A1552" s="25">
        <v>1481</v>
      </c>
      <c r="B1552" s="20" t="s">
        <v>3894</v>
      </c>
      <c r="C1552" s="21" t="s">
        <v>386</v>
      </c>
      <c r="D1552" s="20" t="s">
        <v>276</v>
      </c>
      <c r="E1552" s="20" t="s">
        <v>981</v>
      </c>
      <c r="F1552" s="141">
        <v>3</v>
      </c>
      <c r="G1552" s="22">
        <v>783.55</v>
      </c>
      <c r="H1552" s="23">
        <f t="shared" si="42"/>
        <v>2350.6499999999996</v>
      </c>
      <c r="I1552" s="24" t="s">
        <v>974</v>
      </c>
    </row>
    <row r="1553" spans="1:9" ht="51">
      <c r="A1553" s="25">
        <v>1482</v>
      </c>
      <c r="B1553" s="20" t="s">
        <v>3895</v>
      </c>
      <c r="C1553" s="21" t="s">
        <v>540</v>
      </c>
      <c r="D1553" s="20" t="s">
        <v>276</v>
      </c>
      <c r="E1553" s="20" t="s">
        <v>981</v>
      </c>
      <c r="F1553" s="141">
        <v>64</v>
      </c>
      <c r="G1553" s="22">
        <v>77.959999999999994</v>
      </c>
      <c r="H1553" s="23">
        <f t="shared" si="42"/>
        <v>4989.4399999999996</v>
      </c>
      <c r="I1553" s="24" t="s">
        <v>974</v>
      </c>
    </row>
    <row r="1554" spans="1:9" ht="38.25">
      <c r="A1554" s="25">
        <v>1483</v>
      </c>
      <c r="B1554" s="20" t="s">
        <v>3897</v>
      </c>
      <c r="C1554" s="21" t="s">
        <v>3896</v>
      </c>
      <c r="D1554" s="20" t="s">
        <v>276</v>
      </c>
      <c r="E1554" s="20" t="s">
        <v>981</v>
      </c>
      <c r="F1554" s="141">
        <v>10</v>
      </c>
      <c r="G1554" s="22">
        <v>67.459999999999994</v>
      </c>
      <c r="H1554" s="23">
        <f t="shared" si="42"/>
        <v>674.59999999999991</v>
      </c>
      <c r="I1554" s="24" t="s">
        <v>974</v>
      </c>
    </row>
    <row r="1555" spans="1:9">
      <c r="A1555" s="25">
        <v>1484</v>
      </c>
      <c r="B1555" s="20" t="s">
        <v>3898</v>
      </c>
      <c r="C1555" s="21" t="s">
        <v>990</v>
      </c>
      <c r="D1555" s="20" t="s">
        <v>263</v>
      </c>
      <c r="E1555" s="20" t="s">
        <v>981</v>
      </c>
      <c r="F1555" s="141">
        <v>154</v>
      </c>
      <c r="G1555" s="22">
        <v>30.64</v>
      </c>
      <c r="H1555" s="23">
        <f t="shared" si="42"/>
        <v>4718.5600000000004</v>
      </c>
      <c r="I1555" s="24" t="s">
        <v>974</v>
      </c>
    </row>
    <row r="1556" spans="1:9" ht="25.5">
      <c r="A1556" s="25">
        <v>1485</v>
      </c>
      <c r="B1556" s="20" t="s">
        <v>3899</v>
      </c>
      <c r="C1556" s="21" t="s">
        <v>991</v>
      </c>
      <c r="D1556" s="20" t="s">
        <v>276</v>
      </c>
      <c r="E1556" s="20" t="s">
        <v>981</v>
      </c>
      <c r="F1556" s="141">
        <v>8</v>
      </c>
      <c r="G1556" s="22">
        <v>356.21</v>
      </c>
      <c r="H1556" s="23">
        <f t="shared" si="42"/>
        <v>2849.68</v>
      </c>
      <c r="I1556" s="24" t="s">
        <v>974</v>
      </c>
    </row>
    <row r="1557" spans="1:9">
      <c r="A1557" s="25"/>
      <c r="B1557" s="20"/>
      <c r="C1557" s="37" t="s">
        <v>2033</v>
      </c>
      <c r="D1557" s="20"/>
      <c r="E1557" s="20"/>
      <c r="F1557" s="141"/>
      <c r="G1557" s="22"/>
      <c r="H1557" s="36">
        <f>SUM(H1548:H1556)</f>
        <v>51010.47</v>
      </c>
      <c r="I1557" s="36">
        <f>H1557</f>
        <v>51010.47</v>
      </c>
    </row>
    <row r="1558" spans="1:9">
      <c r="A1558" s="25"/>
      <c r="B1558" s="20"/>
      <c r="C1558" s="37" t="s">
        <v>2047</v>
      </c>
      <c r="D1558" s="20"/>
      <c r="E1558" s="20"/>
      <c r="F1558" s="141"/>
      <c r="G1558" s="22"/>
      <c r="H1558" s="23"/>
      <c r="I1558" s="24"/>
    </row>
    <row r="1559" spans="1:9" ht="38.25">
      <c r="A1559" s="25">
        <v>1486</v>
      </c>
      <c r="B1559" s="20" t="s">
        <v>3900</v>
      </c>
      <c r="C1559" s="21" t="s">
        <v>992</v>
      </c>
      <c r="D1559" s="20" t="s">
        <v>986</v>
      </c>
      <c r="E1559" s="20" t="s">
        <v>981</v>
      </c>
      <c r="F1559" s="141">
        <v>1</v>
      </c>
      <c r="G1559" s="22">
        <v>10000</v>
      </c>
      <c r="H1559" s="23">
        <f t="shared" si="42"/>
        <v>10000</v>
      </c>
      <c r="I1559" s="24" t="s">
        <v>974</v>
      </c>
    </row>
    <row r="1560" spans="1:9" ht="76.5">
      <c r="A1560" s="25">
        <v>1487</v>
      </c>
      <c r="B1560" s="20" t="s">
        <v>3901</v>
      </c>
      <c r="C1560" s="21" t="s">
        <v>993</v>
      </c>
      <c r="D1560" s="20" t="s">
        <v>265</v>
      </c>
      <c r="E1560" s="20" t="s">
        <v>980</v>
      </c>
      <c r="F1560" s="141">
        <v>647</v>
      </c>
      <c r="G1560" s="22">
        <v>6.52</v>
      </c>
      <c r="H1560" s="23">
        <f t="shared" si="42"/>
        <v>4218.4399999999996</v>
      </c>
      <c r="I1560" s="24" t="s">
        <v>974</v>
      </c>
    </row>
    <row r="1561" spans="1:9" ht="63.75">
      <c r="A1561" s="25">
        <v>1488</v>
      </c>
      <c r="B1561" s="20" t="s">
        <v>3902</v>
      </c>
      <c r="C1561" s="21" t="s">
        <v>2279</v>
      </c>
      <c r="D1561" s="20" t="s">
        <v>265</v>
      </c>
      <c r="E1561" s="20" t="s">
        <v>980</v>
      </c>
      <c r="F1561" s="141">
        <v>930</v>
      </c>
      <c r="G1561" s="22">
        <v>13.78</v>
      </c>
      <c r="H1561" s="23">
        <f t="shared" si="42"/>
        <v>12815.4</v>
      </c>
      <c r="I1561" s="24" t="s">
        <v>974</v>
      </c>
    </row>
    <row r="1562" spans="1:9" ht="63.75">
      <c r="A1562" s="25">
        <v>1489</v>
      </c>
      <c r="B1562" s="20" t="s">
        <v>3903</v>
      </c>
      <c r="C1562" s="21" t="s">
        <v>2280</v>
      </c>
      <c r="D1562" s="20" t="s">
        <v>265</v>
      </c>
      <c r="E1562" s="20" t="s">
        <v>980</v>
      </c>
      <c r="F1562" s="141">
        <v>230</v>
      </c>
      <c r="G1562" s="22">
        <v>18.84</v>
      </c>
      <c r="H1562" s="23">
        <f t="shared" si="42"/>
        <v>4333.2</v>
      </c>
      <c r="I1562" s="24" t="s">
        <v>974</v>
      </c>
    </row>
    <row r="1563" spans="1:9" ht="63.75">
      <c r="A1563" s="25">
        <v>1490</v>
      </c>
      <c r="B1563" s="20" t="s">
        <v>3904</v>
      </c>
      <c r="C1563" s="21" t="s">
        <v>2281</v>
      </c>
      <c r="D1563" s="20" t="s">
        <v>265</v>
      </c>
      <c r="E1563" s="20" t="s">
        <v>980</v>
      </c>
      <c r="F1563" s="141">
        <v>100</v>
      </c>
      <c r="G1563" s="22">
        <v>32.21</v>
      </c>
      <c r="H1563" s="23">
        <f t="shared" si="42"/>
        <v>3221</v>
      </c>
      <c r="I1563" s="24" t="s">
        <v>974</v>
      </c>
    </row>
    <row r="1564" spans="1:9" ht="63.75">
      <c r="A1564" s="25">
        <v>1491</v>
      </c>
      <c r="B1564" s="20" t="s">
        <v>3905</v>
      </c>
      <c r="C1564" s="21" t="s">
        <v>994</v>
      </c>
      <c r="D1564" s="20" t="s">
        <v>265</v>
      </c>
      <c r="E1564" s="20" t="s">
        <v>980</v>
      </c>
      <c r="F1564" s="141">
        <v>2890</v>
      </c>
      <c r="G1564" s="22">
        <v>11.3</v>
      </c>
      <c r="H1564" s="23">
        <f t="shared" si="42"/>
        <v>32657.000000000004</v>
      </c>
      <c r="I1564" s="24" t="s">
        <v>974</v>
      </c>
    </row>
    <row r="1565" spans="1:9" ht="76.5">
      <c r="A1565" s="25">
        <v>1492</v>
      </c>
      <c r="B1565" s="20" t="s">
        <v>3906</v>
      </c>
      <c r="C1565" s="21" t="s">
        <v>995</v>
      </c>
      <c r="D1565" s="20" t="s">
        <v>265</v>
      </c>
      <c r="E1565" s="20" t="s">
        <v>981</v>
      </c>
      <c r="F1565" s="141">
        <v>1035</v>
      </c>
      <c r="G1565" s="22">
        <v>7.41</v>
      </c>
      <c r="H1565" s="23">
        <f t="shared" si="42"/>
        <v>7669.35</v>
      </c>
      <c r="I1565" s="24" t="s">
        <v>974</v>
      </c>
    </row>
    <row r="1566" spans="1:9" ht="63.75">
      <c r="A1566" s="25">
        <v>1493</v>
      </c>
      <c r="B1566" s="20" t="s">
        <v>3907</v>
      </c>
      <c r="C1566" s="21" t="s">
        <v>996</v>
      </c>
      <c r="D1566" s="20" t="s">
        <v>265</v>
      </c>
      <c r="E1566" s="20" t="s">
        <v>981</v>
      </c>
      <c r="F1566" s="141">
        <v>636</v>
      </c>
      <c r="G1566" s="22">
        <v>6.21</v>
      </c>
      <c r="H1566" s="23">
        <f t="shared" si="42"/>
        <v>3949.56</v>
      </c>
      <c r="I1566" s="24" t="s">
        <v>974</v>
      </c>
    </row>
    <row r="1567" spans="1:9" ht="76.5">
      <c r="A1567" s="25">
        <v>1494</v>
      </c>
      <c r="B1567" s="20" t="s">
        <v>3908</v>
      </c>
      <c r="C1567" s="21" t="s">
        <v>997</v>
      </c>
      <c r="D1567" s="20" t="s">
        <v>265</v>
      </c>
      <c r="E1567" s="20" t="s">
        <v>981</v>
      </c>
      <c r="F1567" s="141">
        <v>30</v>
      </c>
      <c r="G1567" s="22">
        <v>5.27</v>
      </c>
      <c r="H1567" s="23">
        <f t="shared" si="42"/>
        <v>158.1</v>
      </c>
      <c r="I1567" s="24" t="s">
        <v>974</v>
      </c>
    </row>
    <row r="1568" spans="1:9" ht="89.25">
      <c r="A1568" s="25">
        <v>1495</v>
      </c>
      <c r="B1568" s="20" t="s">
        <v>3909</v>
      </c>
      <c r="C1568" s="21" t="s">
        <v>998</v>
      </c>
      <c r="D1568" s="20" t="s">
        <v>265</v>
      </c>
      <c r="E1568" s="20" t="s">
        <v>981</v>
      </c>
      <c r="F1568" s="141">
        <v>20</v>
      </c>
      <c r="G1568" s="22">
        <v>8.19</v>
      </c>
      <c r="H1568" s="23">
        <f t="shared" si="42"/>
        <v>163.79999999999998</v>
      </c>
      <c r="I1568" s="24" t="s">
        <v>974</v>
      </c>
    </row>
    <row r="1569" spans="1:9" ht="63.75">
      <c r="A1569" s="25">
        <v>1496</v>
      </c>
      <c r="B1569" s="20" t="s">
        <v>3910</v>
      </c>
      <c r="C1569" s="21" t="s">
        <v>3911</v>
      </c>
      <c r="D1569" s="20" t="s">
        <v>265</v>
      </c>
      <c r="E1569" s="20" t="s">
        <v>981</v>
      </c>
      <c r="F1569" s="141">
        <v>15</v>
      </c>
      <c r="G1569" s="22">
        <v>15.65</v>
      </c>
      <c r="H1569" s="23">
        <f t="shared" si="42"/>
        <v>234.75</v>
      </c>
      <c r="I1569" s="24" t="s">
        <v>974</v>
      </c>
    </row>
    <row r="1570" spans="1:9" ht="38.25">
      <c r="A1570" s="25">
        <v>1497</v>
      </c>
      <c r="B1570" s="20" t="s">
        <v>3912</v>
      </c>
      <c r="C1570" s="21" t="s">
        <v>999</v>
      </c>
      <c r="D1570" s="20" t="s">
        <v>978</v>
      </c>
      <c r="E1570" s="20" t="s">
        <v>981</v>
      </c>
      <c r="F1570" s="141">
        <v>22</v>
      </c>
      <c r="G1570" s="22">
        <v>16.34</v>
      </c>
      <c r="H1570" s="23">
        <f t="shared" si="42"/>
        <v>359.48</v>
      </c>
      <c r="I1570" s="24" t="s">
        <v>974</v>
      </c>
    </row>
    <row r="1571" spans="1:9" ht="63.75">
      <c r="A1571" s="25">
        <v>1498</v>
      </c>
      <c r="B1571" s="20" t="s">
        <v>3913</v>
      </c>
      <c r="C1571" s="21" t="s">
        <v>2282</v>
      </c>
      <c r="D1571" s="20" t="s">
        <v>978</v>
      </c>
      <c r="E1571" s="20" t="s">
        <v>981</v>
      </c>
      <c r="F1571" s="141">
        <v>124</v>
      </c>
      <c r="G1571" s="22">
        <v>15.22</v>
      </c>
      <c r="H1571" s="23">
        <f t="shared" si="42"/>
        <v>1887.28</v>
      </c>
      <c r="I1571" s="24" t="s">
        <v>974</v>
      </c>
    </row>
    <row r="1572" spans="1:9" ht="76.5">
      <c r="A1572" s="25">
        <v>1499</v>
      </c>
      <c r="B1572" s="20" t="s">
        <v>3914</v>
      </c>
      <c r="C1572" s="21" t="s">
        <v>3916</v>
      </c>
      <c r="D1572" s="20" t="s">
        <v>265</v>
      </c>
      <c r="E1572" s="20" t="s">
        <v>981</v>
      </c>
      <c r="F1572" s="141">
        <v>40</v>
      </c>
      <c r="G1572" s="22">
        <v>11.68</v>
      </c>
      <c r="H1572" s="23">
        <f t="shared" si="42"/>
        <v>467.2</v>
      </c>
      <c r="I1572" s="24" t="s">
        <v>974</v>
      </c>
    </row>
    <row r="1573" spans="1:9" ht="63.75">
      <c r="A1573" s="25">
        <v>1500</v>
      </c>
      <c r="B1573" s="20" t="s">
        <v>3915</v>
      </c>
      <c r="C1573" s="21" t="s">
        <v>1000</v>
      </c>
      <c r="D1573" s="20" t="s">
        <v>265</v>
      </c>
      <c r="E1573" s="20" t="s">
        <v>981</v>
      </c>
      <c r="F1573" s="141">
        <v>1</v>
      </c>
      <c r="G1573" s="22">
        <v>177.28</v>
      </c>
      <c r="H1573" s="23">
        <f t="shared" si="42"/>
        <v>177.28</v>
      </c>
      <c r="I1573" s="24" t="s">
        <v>974</v>
      </c>
    </row>
    <row r="1574" spans="1:9" ht="63.75">
      <c r="A1574" s="25">
        <v>1501</v>
      </c>
      <c r="B1574" s="20" t="s">
        <v>3917</v>
      </c>
      <c r="C1574" s="21" t="s">
        <v>1001</v>
      </c>
      <c r="D1574" s="20" t="s">
        <v>265</v>
      </c>
      <c r="E1574" s="20" t="s">
        <v>981</v>
      </c>
      <c r="F1574" s="141">
        <v>107</v>
      </c>
      <c r="G1574" s="22">
        <v>115.13</v>
      </c>
      <c r="H1574" s="23">
        <f t="shared" si="42"/>
        <v>12318.91</v>
      </c>
      <c r="I1574" s="24" t="s">
        <v>974</v>
      </c>
    </row>
    <row r="1575" spans="1:9" ht="63.75">
      <c r="A1575" s="25">
        <v>1502</v>
      </c>
      <c r="B1575" s="20" t="s">
        <v>3918</v>
      </c>
      <c r="C1575" s="21" t="s">
        <v>3919</v>
      </c>
      <c r="D1575" s="20" t="s">
        <v>978</v>
      </c>
      <c r="E1575" s="20" t="s">
        <v>981</v>
      </c>
      <c r="F1575" s="141">
        <v>4</v>
      </c>
      <c r="G1575" s="22">
        <v>6.45</v>
      </c>
      <c r="H1575" s="23">
        <f t="shared" si="42"/>
        <v>25.8</v>
      </c>
      <c r="I1575" s="24" t="s">
        <v>974</v>
      </c>
    </row>
    <row r="1576" spans="1:9" ht="51">
      <c r="A1576" s="25">
        <v>1503</v>
      </c>
      <c r="B1576" s="20" t="s">
        <v>3920</v>
      </c>
      <c r="C1576" s="21" t="s">
        <v>2283</v>
      </c>
      <c r="D1576" s="20" t="s">
        <v>978</v>
      </c>
      <c r="E1576" s="20" t="s">
        <v>981</v>
      </c>
      <c r="F1576" s="141">
        <v>3234</v>
      </c>
      <c r="G1576" s="22">
        <v>6.61</v>
      </c>
      <c r="H1576" s="23">
        <f t="shared" si="42"/>
        <v>21376.74</v>
      </c>
      <c r="I1576" s="24" t="s">
        <v>974</v>
      </c>
    </row>
    <row r="1577" spans="1:9" ht="51">
      <c r="A1577" s="25">
        <v>1504</v>
      </c>
      <c r="B1577" s="20" t="s">
        <v>3921</v>
      </c>
      <c r="C1577" s="21" t="s">
        <v>2284</v>
      </c>
      <c r="D1577" s="20" t="s">
        <v>978</v>
      </c>
      <c r="E1577" s="20" t="s">
        <v>981</v>
      </c>
      <c r="F1577" s="141">
        <v>29</v>
      </c>
      <c r="G1577" s="22">
        <v>11.77</v>
      </c>
      <c r="H1577" s="23">
        <f t="shared" si="42"/>
        <v>341.33</v>
      </c>
      <c r="I1577" s="24" t="s">
        <v>974</v>
      </c>
    </row>
    <row r="1578" spans="1:9" ht="63.75">
      <c r="A1578" s="25">
        <v>1505</v>
      </c>
      <c r="B1578" s="20" t="s">
        <v>3922</v>
      </c>
      <c r="C1578" s="21" t="s">
        <v>2285</v>
      </c>
      <c r="D1578" s="20" t="s">
        <v>265</v>
      </c>
      <c r="E1578" s="20" t="s">
        <v>981</v>
      </c>
      <c r="F1578" s="141">
        <v>34</v>
      </c>
      <c r="G1578" s="22">
        <v>16.86</v>
      </c>
      <c r="H1578" s="23">
        <f t="shared" si="42"/>
        <v>573.24</v>
      </c>
      <c r="I1578" s="24" t="s">
        <v>974</v>
      </c>
    </row>
    <row r="1579" spans="1:9" ht="76.5">
      <c r="A1579" s="25">
        <v>1506</v>
      </c>
      <c r="B1579" s="20" t="s">
        <v>3924</v>
      </c>
      <c r="C1579" s="21" t="s">
        <v>3923</v>
      </c>
      <c r="D1579" s="20" t="s">
        <v>265</v>
      </c>
      <c r="E1579" s="20" t="s">
        <v>980</v>
      </c>
      <c r="F1579" s="141">
        <v>270</v>
      </c>
      <c r="G1579" s="22">
        <v>9.3000000000000007</v>
      </c>
      <c r="H1579" s="23">
        <f t="shared" si="42"/>
        <v>2511</v>
      </c>
      <c r="I1579" s="24" t="s">
        <v>974</v>
      </c>
    </row>
    <row r="1580" spans="1:9" ht="51">
      <c r="A1580" s="25">
        <v>1507</v>
      </c>
      <c r="B1580" s="20" t="s">
        <v>3925</v>
      </c>
      <c r="C1580" s="21" t="s">
        <v>2286</v>
      </c>
      <c r="D1580" s="20" t="s">
        <v>265</v>
      </c>
      <c r="E1580" s="20" t="s">
        <v>980</v>
      </c>
      <c r="F1580" s="141">
        <v>84</v>
      </c>
      <c r="G1580" s="22">
        <v>16.98</v>
      </c>
      <c r="H1580" s="23">
        <f t="shared" si="42"/>
        <v>1426.32</v>
      </c>
      <c r="I1580" s="24" t="s">
        <v>974</v>
      </c>
    </row>
    <row r="1581" spans="1:9" ht="25.5">
      <c r="A1581" s="25">
        <v>1508</v>
      </c>
      <c r="B1581" s="20" t="s">
        <v>3926</v>
      </c>
      <c r="C1581" s="21" t="s">
        <v>1002</v>
      </c>
      <c r="D1581" s="20" t="s">
        <v>265</v>
      </c>
      <c r="E1581" s="20" t="s">
        <v>981</v>
      </c>
      <c r="F1581" s="141">
        <v>120</v>
      </c>
      <c r="G1581" s="22">
        <v>31.99</v>
      </c>
      <c r="H1581" s="23">
        <f t="shared" si="42"/>
        <v>3838.7999999999997</v>
      </c>
      <c r="I1581" s="24" t="s">
        <v>974</v>
      </c>
    </row>
    <row r="1582" spans="1:9" ht="38.25">
      <c r="A1582" s="25">
        <v>1509</v>
      </c>
      <c r="B1582" s="20" t="s">
        <v>3927</v>
      </c>
      <c r="C1582" s="21" t="s">
        <v>2287</v>
      </c>
      <c r="D1582" s="20" t="s">
        <v>269</v>
      </c>
      <c r="E1582" s="20" t="s">
        <v>987</v>
      </c>
      <c r="F1582" s="141">
        <v>2</v>
      </c>
      <c r="G1582" s="22">
        <v>21.2</v>
      </c>
      <c r="H1582" s="23">
        <f t="shared" si="42"/>
        <v>42.4</v>
      </c>
      <c r="I1582" s="24" t="s">
        <v>974</v>
      </c>
    </row>
    <row r="1583" spans="1:9" ht="51">
      <c r="A1583" s="25">
        <v>1510</v>
      </c>
      <c r="B1583" s="20" t="s">
        <v>3928</v>
      </c>
      <c r="C1583" s="21" t="s">
        <v>2288</v>
      </c>
      <c r="D1583" s="20" t="s">
        <v>265</v>
      </c>
      <c r="E1583" s="20" t="s">
        <v>981</v>
      </c>
      <c r="F1583" s="141">
        <v>22</v>
      </c>
      <c r="G1583" s="22">
        <v>132.86000000000001</v>
      </c>
      <c r="H1583" s="23">
        <f t="shared" si="42"/>
        <v>2922.92</v>
      </c>
      <c r="I1583" s="24" t="s">
        <v>974</v>
      </c>
    </row>
    <row r="1584" spans="1:9">
      <c r="A1584" s="25"/>
      <c r="B1584" s="20"/>
      <c r="C1584" s="37" t="s">
        <v>2033</v>
      </c>
      <c r="D1584" s="20"/>
      <c r="E1584" s="20"/>
      <c r="F1584" s="141"/>
      <c r="G1584" s="22"/>
      <c r="H1584" s="36">
        <f>SUM(H1559:H1583)</f>
        <v>127689.30000000002</v>
      </c>
      <c r="I1584" s="36">
        <f>H1584</f>
        <v>127689.30000000002</v>
      </c>
    </row>
    <row r="1585" spans="1:9">
      <c r="A1585" s="25"/>
      <c r="B1585" s="20"/>
      <c r="C1585" s="37" t="s">
        <v>2048</v>
      </c>
      <c r="D1585" s="20"/>
      <c r="E1585" s="20"/>
      <c r="F1585" s="141"/>
      <c r="G1585" s="22"/>
      <c r="H1585" s="23"/>
      <c r="I1585" s="24"/>
    </row>
    <row r="1586" spans="1:9" ht="25.5">
      <c r="A1586" s="25">
        <v>1511</v>
      </c>
      <c r="B1586" s="20" t="s">
        <v>3929</v>
      </c>
      <c r="C1586" s="21" t="s">
        <v>1003</v>
      </c>
      <c r="D1586" s="20" t="s">
        <v>243</v>
      </c>
      <c r="E1586" s="20" t="s">
        <v>981</v>
      </c>
      <c r="F1586" s="141">
        <v>1</v>
      </c>
      <c r="G1586" s="22">
        <v>26000</v>
      </c>
      <c r="H1586" s="23">
        <f t="shared" si="42"/>
        <v>26000</v>
      </c>
      <c r="I1586" s="24" t="s">
        <v>974</v>
      </c>
    </row>
    <row r="1587" spans="1:9" ht="25.5">
      <c r="A1587" s="25">
        <v>1512</v>
      </c>
      <c r="B1587" s="20" t="s">
        <v>3930</v>
      </c>
      <c r="C1587" s="21" t="s">
        <v>1004</v>
      </c>
      <c r="D1587" s="20" t="s">
        <v>243</v>
      </c>
      <c r="E1587" s="20" t="s">
        <v>981</v>
      </c>
      <c r="F1587" s="141">
        <v>1</v>
      </c>
      <c r="G1587" s="22">
        <v>29000</v>
      </c>
      <c r="H1587" s="23">
        <f t="shared" si="42"/>
        <v>29000</v>
      </c>
      <c r="I1587" s="24" t="s">
        <v>974</v>
      </c>
    </row>
    <row r="1588" spans="1:9" ht="25.5">
      <c r="A1588" s="25">
        <v>1513</v>
      </c>
      <c r="B1588" s="20" t="s">
        <v>3931</v>
      </c>
      <c r="C1588" s="21" t="s">
        <v>1005</v>
      </c>
      <c r="D1588" s="20" t="s">
        <v>243</v>
      </c>
      <c r="E1588" s="20" t="s">
        <v>981</v>
      </c>
      <c r="F1588" s="141">
        <v>1</v>
      </c>
      <c r="G1588" s="22">
        <v>29000</v>
      </c>
      <c r="H1588" s="23">
        <f t="shared" si="42"/>
        <v>29000</v>
      </c>
      <c r="I1588" s="24" t="s">
        <v>974</v>
      </c>
    </row>
    <row r="1589" spans="1:9" ht="25.5">
      <c r="A1589" s="25">
        <v>1514</v>
      </c>
      <c r="B1589" s="20" t="s">
        <v>3932</v>
      </c>
      <c r="C1589" s="21" t="s">
        <v>1006</v>
      </c>
      <c r="D1589" s="20" t="s">
        <v>243</v>
      </c>
      <c r="E1589" s="20" t="s">
        <v>981</v>
      </c>
      <c r="F1589" s="141">
        <v>1</v>
      </c>
      <c r="G1589" s="22">
        <v>29000</v>
      </c>
      <c r="H1589" s="23">
        <f t="shared" si="42"/>
        <v>29000</v>
      </c>
      <c r="I1589" s="24" t="s">
        <v>974</v>
      </c>
    </row>
    <row r="1590" spans="1:9" ht="25.5">
      <c r="A1590" s="25">
        <v>1515</v>
      </c>
      <c r="B1590" s="20" t="s">
        <v>3933</v>
      </c>
      <c r="C1590" s="21" t="s">
        <v>541</v>
      </c>
      <c r="D1590" s="20" t="s">
        <v>243</v>
      </c>
      <c r="E1590" s="20" t="s">
        <v>981</v>
      </c>
      <c r="F1590" s="141">
        <v>1</v>
      </c>
      <c r="G1590" s="22">
        <v>33000</v>
      </c>
      <c r="H1590" s="23">
        <f t="shared" si="42"/>
        <v>33000</v>
      </c>
      <c r="I1590" s="24" t="s">
        <v>974</v>
      </c>
    </row>
    <row r="1591" spans="1:9" ht="25.5">
      <c r="A1591" s="25">
        <v>1516</v>
      </c>
      <c r="B1591" s="20" t="s">
        <v>3934</v>
      </c>
      <c r="C1591" s="21" t="s">
        <v>542</v>
      </c>
      <c r="D1591" s="20" t="s">
        <v>243</v>
      </c>
      <c r="E1591" s="20" t="s">
        <v>981</v>
      </c>
      <c r="F1591" s="141">
        <v>1</v>
      </c>
      <c r="G1591" s="22">
        <v>35000</v>
      </c>
      <c r="H1591" s="23">
        <f t="shared" si="42"/>
        <v>35000</v>
      </c>
      <c r="I1591" s="24" t="s">
        <v>974</v>
      </c>
    </row>
    <row r="1592" spans="1:9" ht="25.5">
      <c r="A1592" s="25">
        <v>1517</v>
      </c>
      <c r="B1592" s="20" t="s">
        <v>3935</v>
      </c>
      <c r="C1592" s="21" t="s">
        <v>543</v>
      </c>
      <c r="D1592" s="20" t="s">
        <v>243</v>
      </c>
      <c r="E1592" s="20" t="s">
        <v>981</v>
      </c>
      <c r="F1592" s="141">
        <v>1</v>
      </c>
      <c r="G1592" s="22">
        <v>30000</v>
      </c>
      <c r="H1592" s="23">
        <f t="shared" si="42"/>
        <v>30000</v>
      </c>
      <c r="I1592" s="24" t="s">
        <v>974</v>
      </c>
    </row>
    <row r="1593" spans="1:9" ht="25.5">
      <c r="A1593" s="25">
        <v>1518</v>
      </c>
      <c r="B1593" s="20" t="s">
        <v>3936</v>
      </c>
      <c r="C1593" s="21" t="s">
        <v>3937</v>
      </c>
      <c r="D1593" s="20" t="s">
        <v>243</v>
      </c>
      <c r="E1593" s="20" t="s">
        <v>981</v>
      </c>
      <c r="F1593" s="141">
        <v>1</v>
      </c>
      <c r="G1593" s="22">
        <v>30000</v>
      </c>
      <c r="H1593" s="23">
        <f t="shared" si="42"/>
        <v>30000</v>
      </c>
      <c r="I1593" s="24" t="s">
        <v>974</v>
      </c>
    </row>
    <row r="1594" spans="1:9" ht="25.5">
      <c r="A1594" s="25">
        <v>1519</v>
      </c>
      <c r="B1594" s="20" t="s">
        <v>3938</v>
      </c>
      <c r="C1594" s="21" t="s">
        <v>544</v>
      </c>
      <c r="D1594" s="20" t="s">
        <v>243</v>
      </c>
      <c r="E1594" s="20" t="s">
        <v>981</v>
      </c>
      <c r="F1594" s="141">
        <v>1</v>
      </c>
      <c r="G1594" s="22">
        <v>40000</v>
      </c>
      <c r="H1594" s="23">
        <f t="shared" ref="H1594:H1660" si="43">G1594*F1594</f>
        <v>40000</v>
      </c>
      <c r="I1594" s="24" t="s">
        <v>974</v>
      </c>
    </row>
    <row r="1595" spans="1:9" ht="25.5">
      <c r="A1595" s="25">
        <v>1520</v>
      </c>
      <c r="B1595" s="20" t="s">
        <v>3939</v>
      </c>
      <c r="C1595" s="21" t="s">
        <v>545</v>
      </c>
      <c r="D1595" s="20" t="s">
        <v>243</v>
      </c>
      <c r="E1595" s="20" t="s">
        <v>981</v>
      </c>
      <c r="F1595" s="141">
        <v>1</v>
      </c>
      <c r="G1595" s="22">
        <v>29000</v>
      </c>
      <c r="H1595" s="23">
        <f t="shared" si="43"/>
        <v>29000</v>
      </c>
      <c r="I1595" s="24" t="s">
        <v>974</v>
      </c>
    </row>
    <row r="1596" spans="1:9" ht="25.5">
      <c r="A1596" s="25">
        <v>1521</v>
      </c>
      <c r="B1596" s="20" t="s">
        <v>3940</v>
      </c>
      <c r="C1596" s="21" t="s">
        <v>546</v>
      </c>
      <c r="D1596" s="20" t="s">
        <v>243</v>
      </c>
      <c r="E1596" s="20" t="s">
        <v>981</v>
      </c>
      <c r="F1596" s="141">
        <v>1</v>
      </c>
      <c r="G1596" s="22">
        <v>30000</v>
      </c>
      <c r="H1596" s="23">
        <f t="shared" si="43"/>
        <v>30000</v>
      </c>
      <c r="I1596" s="24" t="s">
        <v>974</v>
      </c>
    </row>
    <row r="1597" spans="1:9" ht="25.5">
      <c r="A1597" s="25">
        <v>1522</v>
      </c>
      <c r="B1597" s="20" t="s">
        <v>3941</v>
      </c>
      <c r="C1597" s="21" t="s">
        <v>547</v>
      </c>
      <c r="D1597" s="20" t="s">
        <v>243</v>
      </c>
      <c r="E1597" s="20" t="s">
        <v>981</v>
      </c>
      <c r="F1597" s="141">
        <v>1</v>
      </c>
      <c r="G1597" s="22">
        <v>30000</v>
      </c>
      <c r="H1597" s="23">
        <f t="shared" si="43"/>
        <v>30000</v>
      </c>
      <c r="I1597" s="24" t="s">
        <v>974</v>
      </c>
    </row>
    <row r="1598" spans="1:9" ht="25.5">
      <c r="A1598" s="25">
        <v>1523</v>
      </c>
      <c r="B1598" s="20" t="s">
        <v>3942</v>
      </c>
      <c r="C1598" s="21" t="s">
        <v>548</v>
      </c>
      <c r="D1598" s="20" t="s">
        <v>243</v>
      </c>
      <c r="E1598" s="20" t="s">
        <v>981</v>
      </c>
      <c r="F1598" s="141">
        <v>1</v>
      </c>
      <c r="G1598" s="22">
        <v>42000</v>
      </c>
      <c r="H1598" s="23">
        <f t="shared" si="43"/>
        <v>42000</v>
      </c>
      <c r="I1598" s="24" t="s">
        <v>974</v>
      </c>
    </row>
    <row r="1599" spans="1:9" ht="25.5">
      <c r="A1599" s="25">
        <v>1524</v>
      </c>
      <c r="B1599" s="20" t="s">
        <v>3943</v>
      </c>
      <c r="C1599" s="21" t="s">
        <v>549</v>
      </c>
      <c r="D1599" s="20" t="s">
        <v>243</v>
      </c>
      <c r="E1599" s="20" t="s">
        <v>981</v>
      </c>
      <c r="F1599" s="141">
        <v>1</v>
      </c>
      <c r="G1599" s="22">
        <v>38000</v>
      </c>
      <c r="H1599" s="23">
        <f t="shared" si="43"/>
        <v>38000</v>
      </c>
      <c r="I1599" s="24" t="s">
        <v>974</v>
      </c>
    </row>
    <row r="1600" spans="1:9">
      <c r="A1600" s="25"/>
      <c r="B1600" s="20"/>
      <c r="C1600" s="37" t="s">
        <v>2033</v>
      </c>
      <c r="D1600" s="20"/>
      <c r="E1600" s="20"/>
      <c r="F1600" s="141"/>
      <c r="G1600" s="22"/>
      <c r="H1600" s="36">
        <f>SUM(H1586:H1599)</f>
        <v>450000</v>
      </c>
      <c r="I1600" s="36">
        <f>H1600</f>
        <v>450000</v>
      </c>
    </row>
    <row r="1601" spans="1:9">
      <c r="A1601" s="25"/>
      <c r="B1601" s="20"/>
      <c r="C1601" s="37" t="s">
        <v>2049</v>
      </c>
      <c r="D1601" s="20"/>
      <c r="E1601" s="20"/>
      <c r="F1601" s="141"/>
      <c r="G1601" s="22"/>
      <c r="H1601" s="23"/>
      <c r="I1601" s="24"/>
    </row>
    <row r="1602" spans="1:9" ht="25.5">
      <c r="A1602" s="25">
        <v>1525</v>
      </c>
      <c r="B1602" s="20" t="s">
        <v>3944</v>
      </c>
      <c r="C1602" s="21" t="s">
        <v>550</v>
      </c>
      <c r="D1602" s="20" t="s">
        <v>988</v>
      </c>
      <c r="E1602" s="20" t="s">
        <v>980</v>
      </c>
      <c r="F1602" s="141">
        <v>16</v>
      </c>
      <c r="G1602" s="22">
        <v>30.03</v>
      </c>
      <c r="H1602" s="23">
        <f t="shared" si="43"/>
        <v>480.48</v>
      </c>
      <c r="I1602" s="24" t="s">
        <v>974</v>
      </c>
    </row>
    <row r="1603" spans="1:9" ht="25.5">
      <c r="A1603" s="25">
        <v>1526</v>
      </c>
      <c r="B1603" s="20" t="s">
        <v>3114</v>
      </c>
      <c r="C1603" s="21" t="s">
        <v>209</v>
      </c>
      <c r="D1603" s="20" t="s">
        <v>969</v>
      </c>
      <c r="E1603" s="20" t="s">
        <v>970</v>
      </c>
      <c r="F1603" s="141">
        <v>450</v>
      </c>
      <c r="G1603" s="22">
        <v>7.16</v>
      </c>
      <c r="H1603" s="23">
        <f t="shared" si="43"/>
        <v>3222</v>
      </c>
      <c r="I1603" s="24" t="s">
        <v>974</v>
      </c>
    </row>
    <row r="1604" spans="1:9" ht="25.5">
      <c r="A1604" s="25">
        <v>1527</v>
      </c>
      <c r="B1604" s="20" t="s">
        <v>3945</v>
      </c>
      <c r="C1604" s="21" t="s">
        <v>551</v>
      </c>
      <c r="D1604" s="20" t="s">
        <v>989</v>
      </c>
      <c r="E1604" s="20" t="s">
        <v>977</v>
      </c>
      <c r="F1604" s="141">
        <v>30</v>
      </c>
      <c r="G1604" s="22">
        <v>106.63</v>
      </c>
      <c r="H1604" s="23">
        <f t="shared" si="43"/>
        <v>3198.8999999999996</v>
      </c>
      <c r="I1604" s="24" t="s">
        <v>974</v>
      </c>
    </row>
    <row r="1605" spans="1:9" ht="25.5">
      <c r="A1605" s="25">
        <v>1528</v>
      </c>
      <c r="B1605" s="20" t="s">
        <v>3946</v>
      </c>
      <c r="C1605" s="21" t="s">
        <v>552</v>
      </c>
      <c r="D1605" s="20" t="s">
        <v>983</v>
      </c>
      <c r="E1605" s="20" t="s">
        <v>977</v>
      </c>
      <c r="F1605" s="141">
        <v>35</v>
      </c>
      <c r="G1605" s="22">
        <v>37.32</v>
      </c>
      <c r="H1605" s="23">
        <f t="shared" si="43"/>
        <v>1306.2</v>
      </c>
      <c r="I1605" s="24" t="s">
        <v>974</v>
      </c>
    </row>
    <row r="1606" spans="1:9" ht="25.5">
      <c r="A1606" s="25">
        <v>1529</v>
      </c>
      <c r="B1606" s="20" t="s">
        <v>3947</v>
      </c>
      <c r="C1606" s="21" t="s">
        <v>553</v>
      </c>
      <c r="D1606" s="20" t="s">
        <v>983</v>
      </c>
      <c r="E1606" s="20" t="s">
        <v>977</v>
      </c>
      <c r="F1606" s="141">
        <v>10</v>
      </c>
      <c r="G1606" s="22">
        <v>43.35</v>
      </c>
      <c r="H1606" s="23">
        <f t="shared" si="43"/>
        <v>433.5</v>
      </c>
      <c r="I1606" s="24" t="s">
        <v>974</v>
      </c>
    </row>
    <row r="1607" spans="1:9" ht="25.5">
      <c r="A1607" s="25">
        <v>1530</v>
      </c>
      <c r="B1607" s="20" t="s">
        <v>3948</v>
      </c>
      <c r="C1607" s="21" t="s">
        <v>554</v>
      </c>
      <c r="D1607" s="20" t="s">
        <v>983</v>
      </c>
      <c r="E1607" s="20" t="s">
        <v>977</v>
      </c>
      <c r="F1607" s="141">
        <v>130</v>
      </c>
      <c r="G1607" s="22">
        <v>49.3</v>
      </c>
      <c r="H1607" s="23">
        <f t="shared" si="43"/>
        <v>6409</v>
      </c>
      <c r="I1607" s="24" t="s">
        <v>974</v>
      </c>
    </row>
    <row r="1608" spans="1:9" ht="25.5">
      <c r="A1608" s="25">
        <v>1531</v>
      </c>
      <c r="B1608" s="20" t="s">
        <v>3433</v>
      </c>
      <c r="C1608" s="21" t="s">
        <v>657</v>
      </c>
      <c r="D1608" s="20" t="s">
        <v>973</v>
      </c>
      <c r="E1608" s="20" t="s">
        <v>980</v>
      </c>
      <c r="F1608" s="141">
        <v>950</v>
      </c>
      <c r="G1608" s="22">
        <v>19.77</v>
      </c>
      <c r="H1608" s="23">
        <f t="shared" si="43"/>
        <v>18781.5</v>
      </c>
      <c r="I1608" s="24" t="s">
        <v>974</v>
      </c>
    </row>
    <row r="1609" spans="1:9" ht="38.25">
      <c r="A1609" s="25">
        <v>1532</v>
      </c>
      <c r="B1609" s="20" t="s">
        <v>3436</v>
      </c>
      <c r="C1609" s="21" t="s">
        <v>660</v>
      </c>
      <c r="D1609" s="20" t="s">
        <v>973</v>
      </c>
      <c r="E1609" s="20" t="s">
        <v>980</v>
      </c>
      <c r="F1609" s="141">
        <v>2499</v>
      </c>
      <c r="G1609" s="22">
        <v>31.76</v>
      </c>
      <c r="H1609" s="23">
        <f t="shared" si="43"/>
        <v>79368.240000000005</v>
      </c>
      <c r="I1609" s="24" t="s">
        <v>974</v>
      </c>
    </row>
    <row r="1610" spans="1:9" ht="38.25">
      <c r="A1610" s="25">
        <v>1533</v>
      </c>
      <c r="B1610" s="20" t="s">
        <v>3452</v>
      </c>
      <c r="C1610" s="21" t="s">
        <v>670</v>
      </c>
      <c r="D1610" s="20" t="s">
        <v>973</v>
      </c>
      <c r="E1610" s="20" t="s">
        <v>980</v>
      </c>
      <c r="F1610" s="141">
        <v>70</v>
      </c>
      <c r="G1610" s="22">
        <v>93.38</v>
      </c>
      <c r="H1610" s="23">
        <f t="shared" si="43"/>
        <v>6536.5999999999995</v>
      </c>
      <c r="I1610" s="24" t="s">
        <v>974</v>
      </c>
    </row>
    <row r="1611" spans="1:9" ht="38.25">
      <c r="A1611" s="25">
        <v>1534</v>
      </c>
      <c r="B1611" s="20" t="s">
        <v>3949</v>
      </c>
      <c r="C1611" s="21" t="s">
        <v>581</v>
      </c>
      <c r="D1611" s="20" t="s">
        <v>973</v>
      </c>
      <c r="E1611" s="20" t="s">
        <v>980</v>
      </c>
      <c r="F1611" s="141">
        <v>86</v>
      </c>
      <c r="G1611" s="22">
        <v>28.24</v>
      </c>
      <c r="H1611" s="23">
        <f t="shared" si="43"/>
        <v>2428.64</v>
      </c>
      <c r="I1611" s="24" t="s">
        <v>974</v>
      </c>
    </row>
    <row r="1612" spans="1:9" ht="38.25">
      <c r="A1612" s="25">
        <v>1535</v>
      </c>
      <c r="B1612" s="20" t="s">
        <v>3950</v>
      </c>
      <c r="C1612" s="21" t="s">
        <v>582</v>
      </c>
      <c r="D1612" s="20" t="s">
        <v>973</v>
      </c>
      <c r="E1612" s="20" t="s">
        <v>980</v>
      </c>
      <c r="F1612" s="141">
        <v>4800</v>
      </c>
      <c r="G1612" s="22">
        <v>37.35</v>
      </c>
      <c r="H1612" s="23">
        <f t="shared" si="43"/>
        <v>179280</v>
      </c>
      <c r="I1612" s="24" t="s">
        <v>974</v>
      </c>
    </row>
    <row r="1613" spans="1:9" ht="25.5">
      <c r="A1613" s="25">
        <v>1536</v>
      </c>
      <c r="B1613" s="20" t="s">
        <v>3951</v>
      </c>
      <c r="C1613" s="21" t="s">
        <v>583</v>
      </c>
      <c r="D1613" s="20" t="s">
        <v>264</v>
      </c>
      <c r="E1613" s="20" t="s">
        <v>981</v>
      </c>
      <c r="F1613" s="141">
        <v>1</v>
      </c>
      <c r="G1613" s="22">
        <v>13971.28</v>
      </c>
      <c r="H1613" s="23">
        <f t="shared" si="43"/>
        <v>13971.28</v>
      </c>
      <c r="I1613" s="24" t="s">
        <v>974</v>
      </c>
    </row>
    <row r="1614" spans="1:9" ht="25.5">
      <c r="A1614" s="25">
        <v>1537</v>
      </c>
      <c r="B1614" s="20" t="s">
        <v>3952</v>
      </c>
      <c r="C1614" s="21" t="s">
        <v>584</v>
      </c>
      <c r="D1614" s="20" t="s">
        <v>264</v>
      </c>
      <c r="E1614" s="20" t="s">
        <v>981</v>
      </c>
      <c r="F1614" s="141">
        <v>1</v>
      </c>
      <c r="G1614" s="22">
        <v>64239.77</v>
      </c>
      <c r="H1614" s="23">
        <f t="shared" si="43"/>
        <v>64239.77</v>
      </c>
      <c r="I1614" s="24" t="s">
        <v>974</v>
      </c>
    </row>
    <row r="1615" spans="1:9" ht="63.75">
      <c r="A1615" s="25">
        <v>1538</v>
      </c>
      <c r="B1615" s="20" t="s">
        <v>3953</v>
      </c>
      <c r="C1615" s="21" t="s">
        <v>3954</v>
      </c>
      <c r="D1615" s="20" t="s">
        <v>244</v>
      </c>
      <c r="E1615" s="20" t="s">
        <v>981</v>
      </c>
      <c r="F1615" s="141">
        <v>6</v>
      </c>
      <c r="G1615" s="22">
        <v>253.46</v>
      </c>
      <c r="H1615" s="23">
        <f t="shared" si="43"/>
        <v>1520.76</v>
      </c>
      <c r="I1615" s="24" t="s">
        <v>974</v>
      </c>
    </row>
    <row r="1616" spans="1:9" ht="51">
      <c r="A1616" s="25">
        <v>1539</v>
      </c>
      <c r="B1616" s="20" t="s">
        <v>3955</v>
      </c>
      <c r="C1616" s="21" t="s">
        <v>585</v>
      </c>
      <c r="D1616" s="20" t="s">
        <v>244</v>
      </c>
      <c r="E1616" s="20" t="s">
        <v>981</v>
      </c>
      <c r="F1616" s="141">
        <v>2</v>
      </c>
      <c r="G1616" s="22">
        <v>1212.67</v>
      </c>
      <c r="H1616" s="23">
        <f t="shared" si="43"/>
        <v>2425.34</v>
      </c>
      <c r="I1616" s="24" t="s">
        <v>974</v>
      </c>
    </row>
    <row r="1617" spans="1:9" ht="63.75">
      <c r="A1617" s="25">
        <v>1540</v>
      </c>
      <c r="B1617" s="20" t="s">
        <v>3956</v>
      </c>
      <c r="C1617" s="21" t="s">
        <v>586</v>
      </c>
      <c r="D1617" s="20" t="s">
        <v>244</v>
      </c>
      <c r="E1617" s="20" t="s">
        <v>981</v>
      </c>
      <c r="F1617" s="141">
        <v>1</v>
      </c>
      <c r="G1617" s="22">
        <v>3877.43</v>
      </c>
      <c r="H1617" s="23">
        <f t="shared" si="43"/>
        <v>3877.43</v>
      </c>
      <c r="I1617" s="24" t="s">
        <v>974</v>
      </c>
    </row>
    <row r="1618" spans="1:9" ht="51">
      <c r="A1618" s="25">
        <v>1541</v>
      </c>
      <c r="B1618" s="20" t="s">
        <v>3957</v>
      </c>
      <c r="C1618" s="21" t="s">
        <v>3958</v>
      </c>
      <c r="D1618" s="20" t="s">
        <v>244</v>
      </c>
      <c r="E1618" s="20" t="s">
        <v>981</v>
      </c>
      <c r="F1618" s="141">
        <v>1</v>
      </c>
      <c r="G1618" s="22">
        <v>6468.23</v>
      </c>
      <c r="H1618" s="23">
        <f t="shared" si="43"/>
        <v>6468.23</v>
      </c>
      <c r="I1618" s="24" t="s">
        <v>974</v>
      </c>
    </row>
    <row r="1619" spans="1:9" ht="51">
      <c r="A1619" s="25">
        <v>1542</v>
      </c>
      <c r="B1619" s="20" t="s">
        <v>3959</v>
      </c>
      <c r="C1619" s="21" t="s">
        <v>587</v>
      </c>
      <c r="D1619" s="20" t="s">
        <v>244</v>
      </c>
      <c r="E1619" s="20" t="s">
        <v>981</v>
      </c>
      <c r="F1619" s="141">
        <v>5</v>
      </c>
      <c r="G1619" s="22">
        <v>8366.0499999999993</v>
      </c>
      <c r="H1619" s="23">
        <f t="shared" si="43"/>
        <v>41830.25</v>
      </c>
      <c r="I1619" s="24" t="s">
        <v>974</v>
      </c>
    </row>
    <row r="1620" spans="1:9" ht="38.25">
      <c r="A1620" s="25">
        <v>1543</v>
      </c>
      <c r="B1620" s="20" t="s">
        <v>3960</v>
      </c>
      <c r="C1620" s="21" t="s">
        <v>588</v>
      </c>
      <c r="D1620" s="20" t="s">
        <v>275</v>
      </c>
      <c r="E1620" s="20" t="s">
        <v>981</v>
      </c>
      <c r="F1620" s="141">
        <v>7</v>
      </c>
      <c r="G1620" s="22">
        <v>890.05</v>
      </c>
      <c r="H1620" s="23">
        <f t="shared" si="43"/>
        <v>6230.3499999999995</v>
      </c>
      <c r="I1620" s="24" t="s">
        <v>974</v>
      </c>
    </row>
    <row r="1621" spans="1:9" ht="38.25">
      <c r="A1621" s="25">
        <v>1544</v>
      </c>
      <c r="B1621" s="20" t="s">
        <v>3961</v>
      </c>
      <c r="C1621" s="21" t="s">
        <v>589</v>
      </c>
      <c r="D1621" s="20" t="s">
        <v>245</v>
      </c>
      <c r="E1621" s="20" t="s">
        <v>981</v>
      </c>
      <c r="F1621" s="141">
        <v>1</v>
      </c>
      <c r="G1621" s="22">
        <v>35857.550000000003</v>
      </c>
      <c r="H1621" s="23">
        <f t="shared" si="43"/>
        <v>35857.550000000003</v>
      </c>
      <c r="I1621" s="24" t="s">
        <v>974</v>
      </c>
    </row>
    <row r="1622" spans="1:9" ht="38.25">
      <c r="A1622" s="25">
        <v>1545</v>
      </c>
      <c r="B1622" s="20" t="s">
        <v>3962</v>
      </c>
      <c r="C1622" s="21" t="s">
        <v>590</v>
      </c>
      <c r="D1622" s="20" t="s">
        <v>245</v>
      </c>
      <c r="E1622" s="20" t="s">
        <v>981</v>
      </c>
      <c r="F1622" s="141">
        <v>3</v>
      </c>
      <c r="G1622" s="22">
        <v>55503.6</v>
      </c>
      <c r="H1622" s="23">
        <f t="shared" si="43"/>
        <v>166510.79999999999</v>
      </c>
      <c r="I1622" s="24" t="s">
        <v>974</v>
      </c>
    </row>
    <row r="1623" spans="1:9" ht="63.75">
      <c r="A1623" s="25">
        <v>1546</v>
      </c>
      <c r="B1623" s="20" t="s">
        <v>3963</v>
      </c>
      <c r="C1623" s="21" t="s">
        <v>3964</v>
      </c>
      <c r="D1623" s="20" t="s">
        <v>275</v>
      </c>
      <c r="E1623" s="20" t="s">
        <v>981</v>
      </c>
      <c r="F1623" s="141">
        <v>1</v>
      </c>
      <c r="G1623" s="22">
        <v>7042.1</v>
      </c>
      <c r="H1623" s="23">
        <f t="shared" si="43"/>
        <v>7042.1</v>
      </c>
      <c r="I1623" s="24" t="s">
        <v>974</v>
      </c>
    </row>
    <row r="1624" spans="1:9" ht="63.75">
      <c r="A1624" s="25">
        <v>1547</v>
      </c>
      <c r="B1624" s="20" t="s">
        <v>3965</v>
      </c>
      <c r="C1624" s="21" t="s">
        <v>192</v>
      </c>
      <c r="D1624" s="20" t="s">
        <v>275</v>
      </c>
      <c r="E1624" s="20" t="s">
        <v>981</v>
      </c>
      <c r="F1624" s="141">
        <v>2</v>
      </c>
      <c r="G1624" s="22">
        <v>14898.15</v>
      </c>
      <c r="H1624" s="23">
        <f t="shared" si="43"/>
        <v>29796.3</v>
      </c>
      <c r="I1624" s="24" t="s">
        <v>974</v>
      </c>
    </row>
    <row r="1625" spans="1:9" ht="38.25">
      <c r="A1625" s="25">
        <v>1548</v>
      </c>
      <c r="B1625" s="20" t="s">
        <v>3966</v>
      </c>
      <c r="C1625" s="21" t="s">
        <v>193</v>
      </c>
      <c r="D1625" s="20" t="s">
        <v>275</v>
      </c>
      <c r="E1625" s="20" t="s">
        <v>981</v>
      </c>
      <c r="F1625" s="141">
        <v>4</v>
      </c>
      <c r="G1625" s="22">
        <v>802.75</v>
      </c>
      <c r="H1625" s="23">
        <f t="shared" si="43"/>
        <v>3211</v>
      </c>
      <c r="I1625" s="24" t="s">
        <v>974</v>
      </c>
    </row>
    <row r="1626" spans="1:9" ht="38.25">
      <c r="A1626" s="25">
        <v>1549</v>
      </c>
      <c r="B1626" s="20" t="s">
        <v>3967</v>
      </c>
      <c r="C1626" s="21" t="s">
        <v>194</v>
      </c>
      <c r="D1626" s="20" t="s">
        <v>246</v>
      </c>
      <c r="E1626" s="20" t="s">
        <v>981</v>
      </c>
      <c r="F1626" s="141">
        <v>2</v>
      </c>
      <c r="G1626" s="22">
        <v>104179.3</v>
      </c>
      <c r="H1626" s="23">
        <f t="shared" si="43"/>
        <v>208358.6</v>
      </c>
      <c r="I1626" s="24" t="s">
        <v>974</v>
      </c>
    </row>
    <row r="1627" spans="1:9" ht="38.25">
      <c r="A1627" s="25">
        <v>1550</v>
      </c>
      <c r="B1627" s="20" t="s">
        <v>3968</v>
      </c>
      <c r="C1627" s="21" t="s">
        <v>3969</v>
      </c>
      <c r="D1627" s="20" t="s">
        <v>246</v>
      </c>
      <c r="E1627" s="20" t="s">
        <v>981</v>
      </c>
      <c r="F1627" s="141">
        <v>2</v>
      </c>
      <c r="G1627" s="22">
        <v>250815</v>
      </c>
      <c r="H1627" s="23">
        <f t="shared" si="43"/>
        <v>501630</v>
      </c>
      <c r="I1627" s="24" t="s">
        <v>974</v>
      </c>
    </row>
    <row r="1628" spans="1:9" ht="38.25">
      <c r="A1628" s="25">
        <v>1551</v>
      </c>
      <c r="B1628" s="20" t="s">
        <v>3970</v>
      </c>
      <c r="C1628" s="21" t="s">
        <v>195</v>
      </c>
      <c r="D1628" s="20" t="s">
        <v>264</v>
      </c>
      <c r="E1628" s="20" t="s">
        <v>981</v>
      </c>
      <c r="F1628" s="141">
        <v>1</v>
      </c>
      <c r="G1628" s="22">
        <v>7758.15</v>
      </c>
      <c r="H1628" s="23">
        <f t="shared" si="43"/>
        <v>7758.15</v>
      </c>
      <c r="I1628" s="24" t="s">
        <v>974</v>
      </c>
    </row>
    <row r="1629" spans="1:9" ht="25.5">
      <c r="A1629" s="25">
        <v>1552</v>
      </c>
      <c r="B1629" s="20" t="s">
        <v>3971</v>
      </c>
      <c r="C1629" s="21" t="s">
        <v>196</v>
      </c>
      <c r="D1629" s="20" t="s">
        <v>968</v>
      </c>
      <c r="E1629" s="20" t="s">
        <v>981</v>
      </c>
      <c r="F1629" s="141">
        <v>2</v>
      </c>
      <c r="G1629" s="22">
        <v>19618.150000000001</v>
      </c>
      <c r="H1629" s="23">
        <f t="shared" si="43"/>
        <v>39236.300000000003</v>
      </c>
      <c r="I1629" s="24" t="s">
        <v>974</v>
      </c>
    </row>
    <row r="1630" spans="1:9" ht="25.5">
      <c r="A1630" s="25">
        <v>1553</v>
      </c>
      <c r="B1630" s="20" t="s">
        <v>3972</v>
      </c>
      <c r="C1630" s="21" t="s">
        <v>197</v>
      </c>
      <c r="D1630" s="20" t="s">
        <v>968</v>
      </c>
      <c r="E1630" s="20" t="s">
        <v>981</v>
      </c>
      <c r="F1630" s="141">
        <v>2</v>
      </c>
      <c r="G1630" s="22">
        <v>33824.199999999997</v>
      </c>
      <c r="H1630" s="23">
        <f t="shared" si="43"/>
        <v>67648.399999999994</v>
      </c>
      <c r="I1630" s="24" t="s">
        <v>974</v>
      </c>
    </row>
    <row r="1631" spans="1:9" ht="25.5">
      <c r="A1631" s="25">
        <v>1554</v>
      </c>
      <c r="B1631" s="20" t="s">
        <v>3973</v>
      </c>
      <c r="C1631" s="21" t="s">
        <v>198</v>
      </c>
      <c r="D1631" s="20" t="s">
        <v>247</v>
      </c>
      <c r="E1631" s="20" t="s">
        <v>981</v>
      </c>
      <c r="F1631" s="141">
        <v>1</v>
      </c>
      <c r="G1631" s="22">
        <v>23429.599999999999</v>
      </c>
      <c r="H1631" s="23">
        <f t="shared" si="43"/>
        <v>23429.599999999999</v>
      </c>
      <c r="I1631" s="24" t="s">
        <v>974</v>
      </c>
    </row>
    <row r="1632" spans="1:9">
      <c r="A1632" s="25">
        <v>1555</v>
      </c>
      <c r="B1632" s="20" t="s">
        <v>3974</v>
      </c>
      <c r="C1632" s="21" t="s">
        <v>199</v>
      </c>
      <c r="D1632" s="20" t="s">
        <v>247</v>
      </c>
      <c r="E1632" s="20" t="s">
        <v>981</v>
      </c>
      <c r="F1632" s="141">
        <v>4</v>
      </c>
      <c r="G1632" s="22">
        <v>96859.199999999997</v>
      </c>
      <c r="H1632" s="23">
        <f t="shared" si="43"/>
        <v>387436.79999999999</v>
      </c>
      <c r="I1632" s="24" t="s">
        <v>974</v>
      </c>
    </row>
    <row r="1633" spans="1:9" ht="51">
      <c r="A1633" s="25">
        <v>1556</v>
      </c>
      <c r="B1633" s="20" t="s">
        <v>3975</v>
      </c>
      <c r="C1633" s="21" t="s">
        <v>3976</v>
      </c>
      <c r="D1633" s="20" t="s">
        <v>264</v>
      </c>
      <c r="E1633" s="20" t="s">
        <v>981</v>
      </c>
      <c r="F1633" s="141">
        <v>1</v>
      </c>
      <c r="G1633" s="22">
        <v>8062.1</v>
      </c>
      <c r="H1633" s="23">
        <f t="shared" si="43"/>
        <v>8062.1</v>
      </c>
      <c r="I1633" s="24" t="s">
        <v>974</v>
      </c>
    </row>
    <row r="1634" spans="1:9" ht="51">
      <c r="A1634" s="25">
        <v>1557</v>
      </c>
      <c r="B1634" s="20" t="s">
        <v>3977</v>
      </c>
      <c r="C1634" s="21" t="s">
        <v>200</v>
      </c>
      <c r="D1634" s="20" t="s">
        <v>264</v>
      </c>
      <c r="E1634" s="20" t="s">
        <v>981</v>
      </c>
      <c r="F1634" s="141">
        <v>2</v>
      </c>
      <c r="G1634" s="22">
        <v>16428.150000000001</v>
      </c>
      <c r="H1634" s="23">
        <f t="shared" si="43"/>
        <v>32856.300000000003</v>
      </c>
      <c r="I1634" s="24" t="s">
        <v>974</v>
      </c>
    </row>
    <row r="1635" spans="1:9" ht="51">
      <c r="A1635" s="25">
        <v>1558</v>
      </c>
      <c r="B1635" s="20" t="s">
        <v>3978</v>
      </c>
      <c r="C1635" s="21" t="s">
        <v>201</v>
      </c>
      <c r="D1635" s="20" t="s">
        <v>265</v>
      </c>
      <c r="E1635" s="20" t="s">
        <v>980</v>
      </c>
      <c r="F1635" s="141">
        <v>10</v>
      </c>
      <c r="G1635" s="22">
        <v>1381.81</v>
      </c>
      <c r="H1635" s="23">
        <f t="shared" si="43"/>
        <v>13818.099999999999</v>
      </c>
      <c r="I1635" s="24" t="s">
        <v>974</v>
      </c>
    </row>
    <row r="1636" spans="1:9">
      <c r="A1636" s="25">
        <v>1559</v>
      </c>
      <c r="B1636" s="20" t="s">
        <v>3979</v>
      </c>
      <c r="C1636" s="21" t="s">
        <v>202</v>
      </c>
      <c r="D1636" s="20" t="s">
        <v>275</v>
      </c>
      <c r="E1636" s="20" t="s">
        <v>981</v>
      </c>
      <c r="F1636" s="141">
        <v>1</v>
      </c>
      <c r="G1636" s="22">
        <v>11236.3</v>
      </c>
      <c r="H1636" s="23">
        <f t="shared" si="43"/>
        <v>11236.3</v>
      </c>
      <c r="I1636" s="24" t="s">
        <v>974</v>
      </c>
    </row>
    <row r="1637" spans="1:9" ht="38.25">
      <c r="A1637" s="25">
        <v>1560</v>
      </c>
      <c r="B1637" s="20" t="s">
        <v>3772</v>
      </c>
      <c r="C1637" s="21" t="s">
        <v>53</v>
      </c>
      <c r="D1637" s="20" t="s">
        <v>979</v>
      </c>
      <c r="E1637" s="20" t="s">
        <v>977</v>
      </c>
      <c r="F1637" s="141">
        <v>4803</v>
      </c>
      <c r="G1637" s="22">
        <v>27.01</v>
      </c>
      <c r="H1637" s="23">
        <f t="shared" si="43"/>
        <v>129729.03000000001</v>
      </c>
      <c r="I1637" s="24" t="s">
        <v>974</v>
      </c>
    </row>
    <row r="1638" spans="1:9" ht="38.25">
      <c r="A1638" s="25">
        <v>1561</v>
      </c>
      <c r="B1638" s="20" t="s">
        <v>3980</v>
      </c>
      <c r="C1638" s="21" t="s">
        <v>203</v>
      </c>
      <c r="D1638" s="20" t="s">
        <v>986</v>
      </c>
      <c r="E1638" s="20" t="s">
        <v>981</v>
      </c>
      <c r="F1638" s="141">
        <v>1</v>
      </c>
      <c r="G1638" s="22">
        <v>30000</v>
      </c>
      <c r="H1638" s="23">
        <f t="shared" si="43"/>
        <v>30000</v>
      </c>
      <c r="I1638" s="24" t="s">
        <v>974</v>
      </c>
    </row>
    <row r="1639" spans="1:9">
      <c r="A1639" s="25">
        <v>1562</v>
      </c>
      <c r="B1639" s="20" t="s">
        <v>3981</v>
      </c>
      <c r="C1639" s="21" t="s">
        <v>204</v>
      </c>
      <c r="D1639" s="20" t="s">
        <v>968</v>
      </c>
      <c r="E1639" s="20" t="s">
        <v>981</v>
      </c>
      <c r="F1639" s="141">
        <v>2</v>
      </c>
      <c r="G1639" s="22">
        <v>3200</v>
      </c>
      <c r="H1639" s="23">
        <f t="shared" si="43"/>
        <v>6400</v>
      </c>
      <c r="I1639" s="24" t="s">
        <v>974</v>
      </c>
    </row>
    <row r="1640" spans="1:9">
      <c r="A1640" s="25"/>
      <c r="B1640" s="20"/>
      <c r="C1640" s="37" t="s">
        <v>2033</v>
      </c>
      <c r="D1640" s="20"/>
      <c r="E1640" s="20"/>
      <c r="F1640" s="141"/>
      <c r="G1640" s="22"/>
      <c r="H1640" s="36">
        <f>SUM(H1602:H1639)</f>
        <v>2152025.9000000004</v>
      </c>
      <c r="I1640" s="36">
        <f>H1640</f>
        <v>2152025.9000000004</v>
      </c>
    </row>
    <row r="1641" spans="1:9">
      <c r="A1641" s="25"/>
      <c r="B1641" s="20"/>
      <c r="C1641" s="37" t="s">
        <v>2050</v>
      </c>
      <c r="D1641" s="20"/>
      <c r="E1641" s="20"/>
      <c r="F1641" s="141"/>
      <c r="G1641" s="22"/>
      <c r="H1641" s="23"/>
      <c r="I1641" s="24"/>
    </row>
    <row r="1642" spans="1:9" ht="25.5">
      <c r="A1642" s="25">
        <v>1563</v>
      </c>
      <c r="B1642" s="20" t="s">
        <v>3982</v>
      </c>
      <c r="C1642" s="21" t="s">
        <v>205</v>
      </c>
      <c r="D1642" s="20" t="s">
        <v>243</v>
      </c>
      <c r="E1642" s="20" t="s">
        <v>981</v>
      </c>
      <c r="F1642" s="141">
        <v>20</v>
      </c>
      <c r="G1642" s="22">
        <v>600</v>
      </c>
      <c r="H1642" s="23">
        <f t="shared" si="43"/>
        <v>12000</v>
      </c>
      <c r="I1642" s="24" t="s">
        <v>974</v>
      </c>
    </row>
    <row r="1643" spans="1:9" ht="25.5">
      <c r="A1643" s="25">
        <v>1564</v>
      </c>
      <c r="B1643" s="20" t="s">
        <v>3983</v>
      </c>
      <c r="C1643" s="21" t="s">
        <v>206</v>
      </c>
      <c r="D1643" s="20" t="s">
        <v>243</v>
      </c>
      <c r="E1643" s="20" t="s">
        <v>981</v>
      </c>
      <c r="F1643" s="141">
        <v>30</v>
      </c>
      <c r="G1643" s="22">
        <v>500</v>
      </c>
      <c r="H1643" s="23">
        <f t="shared" si="43"/>
        <v>15000</v>
      </c>
      <c r="I1643" s="24" t="s">
        <v>974</v>
      </c>
    </row>
    <row r="1644" spans="1:9" ht="25.5">
      <c r="A1644" s="25">
        <v>1565</v>
      </c>
      <c r="B1644" s="20" t="s">
        <v>3984</v>
      </c>
      <c r="C1644" s="21" t="s">
        <v>207</v>
      </c>
      <c r="D1644" s="20" t="s">
        <v>243</v>
      </c>
      <c r="E1644" s="20" t="s">
        <v>981</v>
      </c>
      <c r="F1644" s="141">
        <v>1</v>
      </c>
      <c r="G1644" s="22">
        <v>19000</v>
      </c>
      <c r="H1644" s="23">
        <f t="shared" si="43"/>
        <v>19000</v>
      </c>
      <c r="I1644" s="24" t="s">
        <v>974</v>
      </c>
    </row>
    <row r="1645" spans="1:9">
      <c r="A1645" s="25">
        <v>1566</v>
      </c>
      <c r="B1645" s="20" t="s">
        <v>3985</v>
      </c>
      <c r="C1645" s="21" t="s">
        <v>208</v>
      </c>
      <c r="D1645" s="20" t="s">
        <v>243</v>
      </c>
      <c r="E1645" s="20" t="s">
        <v>248</v>
      </c>
      <c r="F1645" s="141">
        <v>22</v>
      </c>
      <c r="G1645" s="22">
        <v>6500</v>
      </c>
      <c r="H1645" s="23">
        <f t="shared" si="43"/>
        <v>143000</v>
      </c>
      <c r="I1645" s="24" t="s">
        <v>974</v>
      </c>
    </row>
    <row r="1646" spans="1:9" ht="25.5">
      <c r="A1646" s="25">
        <v>1567</v>
      </c>
      <c r="B1646" s="20" t="s">
        <v>3986</v>
      </c>
      <c r="C1646" s="21" t="s">
        <v>277</v>
      </c>
      <c r="D1646" s="20" t="s">
        <v>243</v>
      </c>
      <c r="E1646" s="100" t="s">
        <v>249</v>
      </c>
      <c r="F1646" s="141">
        <v>1</v>
      </c>
      <c r="G1646" s="22">
        <v>15000</v>
      </c>
      <c r="H1646" s="23">
        <f t="shared" si="43"/>
        <v>15000</v>
      </c>
      <c r="I1646" s="24" t="s">
        <v>974</v>
      </c>
    </row>
    <row r="1647" spans="1:9" ht="38.25">
      <c r="A1647" s="25">
        <v>1568</v>
      </c>
      <c r="B1647" s="20" t="s">
        <v>3987</v>
      </c>
      <c r="C1647" s="21" t="s">
        <v>278</v>
      </c>
      <c r="D1647" s="20" t="s">
        <v>243</v>
      </c>
      <c r="E1647" s="20" t="s">
        <v>980</v>
      </c>
      <c r="F1647" s="141">
        <v>525</v>
      </c>
      <c r="G1647" s="22">
        <v>1404</v>
      </c>
      <c r="H1647" s="23">
        <f t="shared" si="43"/>
        <v>737100</v>
      </c>
      <c r="I1647" s="24" t="s">
        <v>974</v>
      </c>
    </row>
    <row r="1648" spans="1:9" ht="38.25">
      <c r="A1648" s="25">
        <v>1569</v>
      </c>
      <c r="B1648" s="20" t="s">
        <v>3988</v>
      </c>
      <c r="C1648" s="21" t="s">
        <v>279</v>
      </c>
      <c r="D1648" s="20" t="s">
        <v>243</v>
      </c>
      <c r="E1648" s="20" t="s">
        <v>980</v>
      </c>
      <c r="F1648" s="141">
        <v>100</v>
      </c>
      <c r="G1648" s="22">
        <v>2004</v>
      </c>
      <c r="H1648" s="23">
        <f t="shared" si="43"/>
        <v>200400</v>
      </c>
      <c r="I1648" s="24" t="s">
        <v>974</v>
      </c>
    </row>
    <row r="1649" spans="1:9" ht="25.5">
      <c r="A1649" s="25">
        <v>1570</v>
      </c>
      <c r="B1649" s="20" t="s">
        <v>3990</v>
      </c>
      <c r="C1649" s="21" t="s">
        <v>3989</v>
      </c>
      <c r="D1649" s="20" t="s">
        <v>243</v>
      </c>
      <c r="E1649" s="20" t="s">
        <v>980</v>
      </c>
      <c r="F1649" s="141">
        <v>150</v>
      </c>
      <c r="G1649" s="22">
        <v>3200</v>
      </c>
      <c r="H1649" s="23">
        <f t="shared" si="43"/>
        <v>480000</v>
      </c>
      <c r="I1649" s="24" t="s">
        <v>974</v>
      </c>
    </row>
    <row r="1650" spans="1:9" ht="25.5">
      <c r="A1650" s="25">
        <v>1571</v>
      </c>
      <c r="B1650" s="20" t="s">
        <v>3991</v>
      </c>
      <c r="C1650" s="21" t="s">
        <v>280</v>
      </c>
      <c r="D1650" s="20" t="s">
        <v>243</v>
      </c>
      <c r="E1650" s="20" t="s">
        <v>980</v>
      </c>
      <c r="F1650" s="141">
        <v>250</v>
      </c>
      <c r="G1650" s="22">
        <v>3100</v>
      </c>
      <c r="H1650" s="23">
        <f t="shared" si="43"/>
        <v>775000</v>
      </c>
      <c r="I1650" s="24" t="s">
        <v>974</v>
      </c>
    </row>
    <row r="1651" spans="1:9">
      <c r="A1651" s="25">
        <v>1572</v>
      </c>
      <c r="B1651" s="20" t="s">
        <v>3992</v>
      </c>
      <c r="C1651" s="21" t="s">
        <v>281</v>
      </c>
      <c r="D1651" s="20" t="s">
        <v>243</v>
      </c>
      <c r="E1651" s="20" t="s">
        <v>981</v>
      </c>
      <c r="F1651" s="141">
        <v>1</v>
      </c>
      <c r="G1651" s="22">
        <v>18600</v>
      </c>
      <c r="H1651" s="23">
        <f t="shared" si="43"/>
        <v>18600</v>
      </c>
      <c r="I1651" s="24" t="s">
        <v>974</v>
      </c>
    </row>
    <row r="1652" spans="1:9">
      <c r="A1652" s="25">
        <v>1573</v>
      </c>
      <c r="B1652" s="20" t="s">
        <v>3993</v>
      </c>
      <c r="C1652" s="21" t="s">
        <v>250</v>
      </c>
      <c r="D1652" s="20" t="s">
        <v>243</v>
      </c>
      <c r="E1652" s="20" t="s">
        <v>981</v>
      </c>
      <c r="F1652" s="141">
        <v>22</v>
      </c>
      <c r="G1652" s="22">
        <v>15500</v>
      </c>
      <c r="H1652" s="23">
        <f t="shared" si="43"/>
        <v>341000</v>
      </c>
      <c r="I1652" s="24" t="s">
        <v>974</v>
      </c>
    </row>
    <row r="1653" spans="1:9" ht="38.25">
      <c r="A1653" s="25">
        <v>1574</v>
      </c>
      <c r="B1653" s="20" t="s">
        <v>3994</v>
      </c>
      <c r="C1653" s="21" t="s">
        <v>282</v>
      </c>
      <c r="D1653" s="20" t="s">
        <v>243</v>
      </c>
      <c r="E1653" s="20" t="s">
        <v>980</v>
      </c>
      <c r="F1653" s="141">
        <v>10</v>
      </c>
      <c r="G1653" s="22">
        <v>16000</v>
      </c>
      <c r="H1653" s="23">
        <f t="shared" si="43"/>
        <v>160000</v>
      </c>
      <c r="I1653" s="24" t="s">
        <v>974</v>
      </c>
    </row>
    <row r="1654" spans="1:9" ht="25.5">
      <c r="A1654" s="25">
        <v>1575</v>
      </c>
      <c r="B1654" s="20" t="s">
        <v>3995</v>
      </c>
      <c r="C1654" s="21" t="s">
        <v>283</v>
      </c>
      <c r="D1654" s="20" t="s">
        <v>243</v>
      </c>
      <c r="E1654" s="20" t="s">
        <v>981</v>
      </c>
      <c r="F1654" s="141">
        <v>2</v>
      </c>
      <c r="G1654" s="22">
        <v>35000</v>
      </c>
      <c r="H1654" s="23">
        <f t="shared" si="43"/>
        <v>70000</v>
      </c>
      <c r="I1654" s="24" t="s">
        <v>974</v>
      </c>
    </row>
    <row r="1655" spans="1:9" ht="25.5">
      <c r="A1655" s="25">
        <v>1576</v>
      </c>
      <c r="B1655" s="20" t="s">
        <v>3996</v>
      </c>
      <c r="C1655" s="21" t="s">
        <v>284</v>
      </c>
      <c r="D1655" s="20" t="s">
        <v>243</v>
      </c>
      <c r="E1655" s="20" t="s">
        <v>981</v>
      </c>
      <c r="F1655" s="141">
        <v>15</v>
      </c>
      <c r="G1655" s="22">
        <v>9800</v>
      </c>
      <c r="H1655" s="23">
        <f t="shared" si="43"/>
        <v>147000</v>
      </c>
      <c r="I1655" s="24" t="s">
        <v>974</v>
      </c>
    </row>
    <row r="1656" spans="1:9" ht="25.5">
      <c r="A1656" s="25">
        <v>1577</v>
      </c>
      <c r="B1656" s="20" t="s">
        <v>3997</v>
      </c>
      <c r="C1656" s="21" t="s">
        <v>285</v>
      </c>
      <c r="D1656" s="20" t="s">
        <v>243</v>
      </c>
      <c r="E1656" s="20" t="s">
        <v>981</v>
      </c>
      <c r="F1656" s="141">
        <v>4</v>
      </c>
      <c r="G1656" s="22">
        <v>9000</v>
      </c>
      <c r="H1656" s="23">
        <f t="shared" si="43"/>
        <v>36000</v>
      </c>
      <c r="I1656" s="24" t="s">
        <v>974</v>
      </c>
    </row>
    <row r="1657" spans="1:9" ht="25.5">
      <c r="A1657" s="25">
        <v>1578</v>
      </c>
      <c r="B1657" s="20" t="s">
        <v>3999</v>
      </c>
      <c r="C1657" s="21" t="s">
        <v>3998</v>
      </c>
      <c r="D1657" s="20" t="s">
        <v>243</v>
      </c>
      <c r="E1657" s="20" t="s">
        <v>981</v>
      </c>
      <c r="F1657" s="141">
        <v>1</v>
      </c>
      <c r="G1657" s="22">
        <v>46500</v>
      </c>
      <c r="H1657" s="23">
        <f t="shared" si="43"/>
        <v>46500</v>
      </c>
      <c r="I1657" s="24" t="s">
        <v>974</v>
      </c>
    </row>
    <row r="1658" spans="1:9" ht="38.25">
      <c r="A1658" s="25">
        <v>1579</v>
      </c>
      <c r="B1658" s="20" t="s">
        <v>4000</v>
      </c>
      <c r="C1658" s="21" t="s">
        <v>286</v>
      </c>
      <c r="D1658" s="20" t="s">
        <v>243</v>
      </c>
      <c r="E1658" s="20" t="s">
        <v>981</v>
      </c>
      <c r="F1658" s="141">
        <v>2</v>
      </c>
      <c r="G1658" s="22">
        <v>36000</v>
      </c>
      <c r="H1658" s="23">
        <f t="shared" si="43"/>
        <v>72000</v>
      </c>
      <c r="I1658" s="24" t="s">
        <v>974</v>
      </c>
    </row>
    <row r="1659" spans="1:9">
      <c r="A1659" s="25">
        <v>1580</v>
      </c>
      <c r="B1659" s="20" t="s">
        <v>4001</v>
      </c>
      <c r="C1659" s="21" t="s">
        <v>287</v>
      </c>
      <c r="D1659" s="20" t="s">
        <v>243</v>
      </c>
      <c r="E1659" s="20" t="s">
        <v>981</v>
      </c>
      <c r="F1659" s="141">
        <v>13</v>
      </c>
      <c r="G1659" s="22">
        <v>4200</v>
      </c>
      <c r="H1659" s="23">
        <f t="shared" si="43"/>
        <v>54600</v>
      </c>
      <c r="I1659" s="24" t="s">
        <v>974</v>
      </c>
    </row>
    <row r="1660" spans="1:9">
      <c r="A1660" s="25">
        <v>1581</v>
      </c>
      <c r="B1660" s="20" t="s">
        <v>4002</v>
      </c>
      <c r="C1660" s="21" t="s">
        <v>288</v>
      </c>
      <c r="D1660" s="20" t="s">
        <v>243</v>
      </c>
      <c r="E1660" s="20" t="s">
        <v>981</v>
      </c>
      <c r="F1660" s="141">
        <v>22</v>
      </c>
      <c r="G1660" s="22">
        <v>9250</v>
      </c>
      <c r="H1660" s="23">
        <f t="shared" si="43"/>
        <v>203500</v>
      </c>
      <c r="I1660" s="24" t="s">
        <v>974</v>
      </c>
    </row>
    <row r="1661" spans="1:9">
      <c r="A1661" s="25">
        <v>1582</v>
      </c>
      <c r="B1661" s="20" t="s">
        <v>4003</v>
      </c>
      <c r="C1661" s="21" t="s">
        <v>289</v>
      </c>
      <c r="D1661" s="20" t="s">
        <v>243</v>
      </c>
      <c r="E1661" s="20" t="s">
        <v>981</v>
      </c>
      <c r="F1661" s="141">
        <v>1</v>
      </c>
      <c r="G1661" s="22">
        <v>5500</v>
      </c>
      <c r="H1661" s="23">
        <f t="shared" ref="H1661:H1724" si="44">G1661*F1661</f>
        <v>5500</v>
      </c>
      <c r="I1661" s="24" t="s">
        <v>974</v>
      </c>
    </row>
    <row r="1662" spans="1:9">
      <c r="A1662" s="25"/>
      <c r="B1662" s="20"/>
      <c r="C1662" s="37" t="s">
        <v>2033</v>
      </c>
      <c r="D1662" s="20"/>
      <c r="E1662" s="20"/>
      <c r="F1662" s="141"/>
      <c r="G1662" s="22"/>
      <c r="H1662" s="36">
        <f>SUM(H1642:H1661)</f>
        <v>3551200</v>
      </c>
      <c r="I1662" s="36">
        <f>H1662</f>
        <v>3551200</v>
      </c>
    </row>
    <row r="1663" spans="1:9">
      <c r="A1663" s="25"/>
      <c r="B1663" s="20"/>
      <c r="C1663" s="37" t="s">
        <v>2051</v>
      </c>
      <c r="D1663" s="20"/>
      <c r="E1663" s="20"/>
      <c r="F1663" s="141"/>
      <c r="G1663" s="22"/>
      <c r="H1663" s="23"/>
      <c r="I1663" s="24"/>
    </row>
    <row r="1664" spans="1:9" ht="38.25">
      <c r="A1664" s="25">
        <v>1583</v>
      </c>
      <c r="B1664" s="20" t="s">
        <v>4004</v>
      </c>
      <c r="C1664" s="21" t="s">
        <v>290</v>
      </c>
      <c r="D1664" s="20" t="s">
        <v>275</v>
      </c>
      <c r="E1664" s="20" t="s">
        <v>251</v>
      </c>
      <c r="F1664" s="141">
        <v>1550</v>
      </c>
      <c r="G1664" s="22">
        <v>350</v>
      </c>
      <c r="H1664" s="23">
        <f t="shared" si="44"/>
        <v>542500</v>
      </c>
      <c r="I1664" s="24" t="s">
        <v>974</v>
      </c>
    </row>
    <row r="1665" spans="1:9">
      <c r="A1665" s="25"/>
      <c r="B1665" s="20"/>
      <c r="C1665" s="37" t="s">
        <v>2033</v>
      </c>
      <c r="D1665" s="91"/>
      <c r="E1665" s="91"/>
      <c r="F1665" s="147"/>
      <c r="G1665" s="92"/>
      <c r="H1665" s="36">
        <f>SUM(H1664)</f>
        <v>542500</v>
      </c>
      <c r="I1665" s="36">
        <f>H1665</f>
        <v>542500</v>
      </c>
    </row>
    <row r="1666" spans="1:9">
      <c r="A1666" s="25"/>
      <c r="B1666" s="20"/>
      <c r="C1666" s="37" t="s">
        <v>2052</v>
      </c>
      <c r="D1666" s="20"/>
      <c r="E1666" s="20"/>
      <c r="F1666" s="141"/>
      <c r="G1666" s="22"/>
      <c r="H1666" s="23"/>
      <c r="I1666" s="93"/>
    </row>
    <row r="1667" spans="1:9" ht="38.25">
      <c r="A1667" s="25">
        <v>1584</v>
      </c>
      <c r="B1667" s="20" t="s">
        <v>4005</v>
      </c>
      <c r="C1667" s="21" t="s">
        <v>291</v>
      </c>
      <c r="D1667" s="20" t="s">
        <v>243</v>
      </c>
      <c r="E1667" s="20" t="s">
        <v>248</v>
      </c>
      <c r="F1667" s="141">
        <v>12</v>
      </c>
      <c r="G1667" s="22">
        <v>4700</v>
      </c>
      <c r="H1667" s="23">
        <f t="shared" si="44"/>
        <v>56400</v>
      </c>
      <c r="I1667" s="93" t="s">
        <v>974</v>
      </c>
    </row>
    <row r="1668" spans="1:9" ht="38.25">
      <c r="A1668" s="25">
        <v>1585</v>
      </c>
      <c r="B1668" s="20" t="s">
        <v>4006</v>
      </c>
      <c r="C1668" s="21" t="s">
        <v>292</v>
      </c>
      <c r="D1668" s="20" t="s">
        <v>243</v>
      </c>
      <c r="E1668" s="20" t="s">
        <v>248</v>
      </c>
      <c r="F1668" s="141">
        <v>4</v>
      </c>
      <c r="G1668" s="22">
        <v>4300</v>
      </c>
      <c r="H1668" s="23">
        <f t="shared" si="44"/>
        <v>17200</v>
      </c>
      <c r="I1668" s="93" t="s">
        <v>974</v>
      </c>
    </row>
    <row r="1669" spans="1:9">
      <c r="A1669" s="25"/>
      <c r="B1669" s="20"/>
      <c r="C1669" s="37" t="s">
        <v>2033</v>
      </c>
      <c r="D1669" s="91"/>
      <c r="E1669" s="91"/>
      <c r="F1669" s="147"/>
      <c r="G1669" s="92"/>
      <c r="H1669" s="36">
        <f>SUM(H1667:H1668)</f>
        <v>73600</v>
      </c>
      <c r="I1669" s="36">
        <f>H1669</f>
        <v>73600</v>
      </c>
    </row>
    <row r="1670" spans="1:9">
      <c r="A1670" s="25"/>
      <c r="B1670" s="20"/>
      <c r="C1670" s="37" t="s">
        <v>2053</v>
      </c>
      <c r="D1670" s="20"/>
      <c r="E1670" s="20"/>
      <c r="F1670" s="141"/>
      <c r="G1670" s="22"/>
      <c r="H1670" s="23"/>
      <c r="I1670" s="93"/>
    </row>
    <row r="1671" spans="1:9" ht="25.5">
      <c r="A1671" s="25">
        <v>1586</v>
      </c>
      <c r="B1671" s="20" t="s">
        <v>4007</v>
      </c>
      <c r="C1671" s="21" t="s">
        <v>293</v>
      </c>
      <c r="D1671" s="20" t="s">
        <v>243</v>
      </c>
      <c r="E1671" s="20" t="s">
        <v>981</v>
      </c>
      <c r="F1671" s="141">
        <v>1</v>
      </c>
      <c r="G1671" s="22">
        <v>60000</v>
      </c>
      <c r="H1671" s="23">
        <f t="shared" si="44"/>
        <v>60000</v>
      </c>
      <c r="I1671" s="93" t="s">
        <v>974</v>
      </c>
    </row>
    <row r="1672" spans="1:9" ht="25.5">
      <c r="A1672" s="25">
        <v>1587</v>
      </c>
      <c r="B1672" s="20" t="s">
        <v>4008</v>
      </c>
      <c r="C1672" s="21" t="s">
        <v>294</v>
      </c>
      <c r="D1672" s="20" t="s">
        <v>243</v>
      </c>
      <c r="E1672" s="20" t="s">
        <v>981</v>
      </c>
      <c r="F1672" s="141">
        <v>1</v>
      </c>
      <c r="G1672" s="22">
        <v>60000</v>
      </c>
      <c r="H1672" s="23">
        <f t="shared" si="44"/>
        <v>60000</v>
      </c>
      <c r="I1672" s="93" t="s">
        <v>974</v>
      </c>
    </row>
    <row r="1673" spans="1:9">
      <c r="A1673" s="25"/>
      <c r="B1673" s="20"/>
      <c r="C1673" s="37" t="s">
        <v>2033</v>
      </c>
      <c r="D1673" s="91"/>
      <c r="E1673" s="91"/>
      <c r="F1673" s="147"/>
      <c r="G1673" s="92"/>
      <c r="H1673" s="36">
        <f>SUM(H1671:H1672)</f>
        <v>120000</v>
      </c>
      <c r="I1673" s="36">
        <f>H1673</f>
        <v>120000</v>
      </c>
    </row>
    <row r="1674" spans="1:9">
      <c r="A1674" s="25"/>
      <c r="B1674" s="20"/>
      <c r="C1674" s="37" t="s">
        <v>2054</v>
      </c>
      <c r="D1674" s="20"/>
      <c r="E1674" s="20"/>
      <c r="F1674" s="141"/>
      <c r="G1674" s="22"/>
      <c r="H1674" s="23"/>
      <c r="I1674" s="93"/>
    </row>
    <row r="1675" spans="1:9" ht="51">
      <c r="A1675" s="25">
        <v>1588</v>
      </c>
      <c r="B1675" s="20" t="s">
        <v>4012</v>
      </c>
      <c r="C1675" s="21" t="s">
        <v>295</v>
      </c>
      <c r="D1675" s="20" t="s">
        <v>979</v>
      </c>
      <c r="E1675" s="20" t="s">
        <v>980</v>
      </c>
      <c r="F1675" s="141">
        <v>30</v>
      </c>
      <c r="G1675" s="22">
        <v>10.199999999999999</v>
      </c>
      <c r="H1675" s="23">
        <f t="shared" si="44"/>
        <v>306</v>
      </c>
      <c r="I1675" s="24" t="s">
        <v>974</v>
      </c>
    </row>
    <row r="1676" spans="1:9" ht="51">
      <c r="A1676" s="25">
        <v>1589</v>
      </c>
      <c r="B1676" s="20" t="s">
        <v>4013</v>
      </c>
      <c r="C1676" s="21" t="s">
        <v>296</v>
      </c>
      <c r="D1676" s="20" t="s">
        <v>979</v>
      </c>
      <c r="E1676" s="20" t="s">
        <v>980</v>
      </c>
      <c r="F1676" s="141">
        <v>300</v>
      </c>
      <c r="G1676" s="22">
        <v>15.59</v>
      </c>
      <c r="H1676" s="23">
        <f t="shared" si="44"/>
        <v>4677</v>
      </c>
      <c r="I1676" s="24" t="s">
        <v>974</v>
      </c>
    </row>
    <row r="1677" spans="1:9" ht="51">
      <c r="A1677" s="25">
        <v>1590</v>
      </c>
      <c r="B1677" s="20" t="s">
        <v>4014</v>
      </c>
      <c r="C1677" s="21" t="s">
        <v>297</v>
      </c>
      <c r="D1677" s="20" t="s">
        <v>979</v>
      </c>
      <c r="E1677" s="20" t="s">
        <v>980</v>
      </c>
      <c r="F1677" s="141">
        <v>2000</v>
      </c>
      <c r="G1677" s="22">
        <v>19.04</v>
      </c>
      <c r="H1677" s="23">
        <f t="shared" si="44"/>
        <v>38080</v>
      </c>
      <c r="I1677" s="24" t="s">
        <v>974</v>
      </c>
    </row>
    <row r="1678" spans="1:9" ht="38.25">
      <c r="A1678" s="25">
        <v>1591</v>
      </c>
      <c r="B1678" s="20" t="s">
        <v>2866</v>
      </c>
      <c r="C1678" s="21" t="s">
        <v>1570</v>
      </c>
      <c r="D1678" s="20" t="s">
        <v>979</v>
      </c>
      <c r="E1678" s="20" t="s">
        <v>980</v>
      </c>
      <c r="F1678" s="141">
        <v>485</v>
      </c>
      <c r="G1678" s="22">
        <v>13.03</v>
      </c>
      <c r="H1678" s="23">
        <f t="shared" si="44"/>
        <v>6319.5499999999993</v>
      </c>
      <c r="I1678" s="24" t="s">
        <v>974</v>
      </c>
    </row>
    <row r="1679" spans="1:9" ht="38.25">
      <c r="A1679" s="25">
        <v>1592</v>
      </c>
      <c r="B1679" s="20" t="s">
        <v>2867</v>
      </c>
      <c r="C1679" s="21" t="s">
        <v>259</v>
      </c>
      <c r="D1679" s="20" t="s">
        <v>979</v>
      </c>
      <c r="E1679" s="20" t="s">
        <v>980</v>
      </c>
      <c r="F1679" s="141">
        <v>175</v>
      </c>
      <c r="G1679" s="22">
        <v>16.39</v>
      </c>
      <c r="H1679" s="23">
        <f t="shared" si="44"/>
        <v>2868.25</v>
      </c>
      <c r="I1679" s="24" t="s">
        <v>974</v>
      </c>
    </row>
    <row r="1680" spans="1:9" ht="38.25">
      <c r="A1680" s="25">
        <v>1593</v>
      </c>
      <c r="B1680" s="20" t="s">
        <v>2868</v>
      </c>
      <c r="C1680" s="21" t="s">
        <v>298</v>
      </c>
      <c r="D1680" s="20" t="s">
        <v>979</v>
      </c>
      <c r="E1680" s="20" t="s">
        <v>980</v>
      </c>
      <c r="F1680" s="141">
        <v>160</v>
      </c>
      <c r="G1680" s="22">
        <v>21.29</v>
      </c>
      <c r="H1680" s="23">
        <f t="shared" si="44"/>
        <v>3406.3999999999996</v>
      </c>
      <c r="I1680" s="24" t="s">
        <v>974</v>
      </c>
    </row>
    <row r="1681" spans="1:9" ht="38.25">
      <c r="A1681" s="25">
        <v>1594</v>
      </c>
      <c r="B1681" s="20" t="s">
        <v>2869</v>
      </c>
      <c r="C1681" s="21" t="s">
        <v>260</v>
      </c>
      <c r="D1681" s="20" t="s">
        <v>979</v>
      </c>
      <c r="E1681" s="20" t="s">
        <v>980</v>
      </c>
      <c r="F1681" s="141">
        <v>470</v>
      </c>
      <c r="G1681" s="22">
        <v>26.14</v>
      </c>
      <c r="H1681" s="23">
        <f t="shared" si="44"/>
        <v>12285.800000000001</v>
      </c>
      <c r="I1681" s="24" t="s">
        <v>974</v>
      </c>
    </row>
    <row r="1682" spans="1:9" ht="38.25">
      <c r="A1682" s="25">
        <v>1595</v>
      </c>
      <c r="B1682" s="20" t="s">
        <v>2870</v>
      </c>
      <c r="C1682" s="21" t="s">
        <v>261</v>
      </c>
      <c r="D1682" s="20" t="s">
        <v>979</v>
      </c>
      <c r="E1682" s="20" t="s">
        <v>980</v>
      </c>
      <c r="F1682" s="141">
        <v>25</v>
      </c>
      <c r="G1682" s="22">
        <v>34.659999999999997</v>
      </c>
      <c r="H1682" s="23">
        <f t="shared" si="44"/>
        <v>866.49999999999989</v>
      </c>
      <c r="I1682" s="24" t="s">
        <v>974</v>
      </c>
    </row>
    <row r="1683" spans="1:9" ht="38.25">
      <c r="A1683" s="25">
        <v>1596</v>
      </c>
      <c r="B1683" s="20" t="s">
        <v>2871</v>
      </c>
      <c r="C1683" s="21" t="s">
        <v>262</v>
      </c>
      <c r="D1683" s="20" t="s">
        <v>979</v>
      </c>
      <c r="E1683" s="20" t="s">
        <v>980</v>
      </c>
      <c r="F1683" s="141">
        <v>840</v>
      </c>
      <c r="G1683" s="22">
        <v>59.53</v>
      </c>
      <c r="H1683" s="23">
        <f t="shared" si="44"/>
        <v>50005.200000000004</v>
      </c>
      <c r="I1683" s="24" t="s">
        <v>974</v>
      </c>
    </row>
    <row r="1684" spans="1:9" ht="25.5">
      <c r="A1684" s="25">
        <v>1597</v>
      </c>
      <c r="B1684" s="20" t="s">
        <v>4009</v>
      </c>
      <c r="C1684" s="21" t="s">
        <v>299</v>
      </c>
      <c r="D1684" s="20" t="s">
        <v>2289</v>
      </c>
      <c r="E1684" s="20" t="s">
        <v>981</v>
      </c>
      <c r="F1684" s="141">
        <v>31</v>
      </c>
      <c r="G1684" s="22">
        <v>196.81</v>
      </c>
      <c r="H1684" s="23">
        <f t="shared" si="44"/>
        <v>6101.11</v>
      </c>
      <c r="I1684" s="24" t="s">
        <v>974</v>
      </c>
    </row>
    <row r="1685" spans="1:9" ht="25.5">
      <c r="A1685" s="25">
        <v>1598</v>
      </c>
      <c r="B1685" s="20" t="s">
        <v>4011</v>
      </c>
      <c r="C1685" s="21" t="s">
        <v>4010</v>
      </c>
      <c r="D1685" s="20" t="s">
        <v>2289</v>
      </c>
      <c r="E1685" s="20" t="s">
        <v>981</v>
      </c>
      <c r="F1685" s="141">
        <v>12</v>
      </c>
      <c r="G1685" s="22">
        <v>100.84</v>
      </c>
      <c r="H1685" s="23">
        <f t="shared" si="44"/>
        <v>1210.08</v>
      </c>
      <c r="I1685" s="24" t="s">
        <v>974</v>
      </c>
    </row>
    <row r="1686" spans="1:9">
      <c r="A1686" s="25"/>
      <c r="B1686" s="20"/>
      <c r="C1686" s="37" t="s">
        <v>2033</v>
      </c>
      <c r="D1686" s="20"/>
      <c r="E1686" s="20"/>
      <c r="F1686" s="141"/>
      <c r="G1686" s="22"/>
      <c r="H1686" s="36">
        <f>SUM(H1675:H1685)</f>
        <v>126125.89000000001</v>
      </c>
      <c r="I1686" s="36">
        <f>H1686</f>
        <v>126125.89000000001</v>
      </c>
    </row>
    <row r="1687" spans="1:9">
      <c r="A1687" s="25"/>
      <c r="B1687" s="20"/>
      <c r="C1687" s="37" t="s">
        <v>2055</v>
      </c>
      <c r="D1687" s="20"/>
      <c r="E1687" s="20"/>
      <c r="F1687" s="141"/>
      <c r="G1687" s="22"/>
      <c r="H1687" s="23"/>
      <c r="I1687" s="24"/>
    </row>
    <row r="1688" spans="1:9" ht="38.25">
      <c r="A1688" s="25">
        <v>1599</v>
      </c>
      <c r="B1688" s="20" t="s">
        <v>2950</v>
      </c>
      <c r="C1688" s="21" t="s">
        <v>1647</v>
      </c>
      <c r="D1688" s="20" t="s">
        <v>979</v>
      </c>
      <c r="E1688" s="20" t="s">
        <v>980</v>
      </c>
      <c r="F1688" s="141">
        <v>320</v>
      </c>
      <c r="G1688" s="22">
        <v>27.07</v>
      </c>
      <c r="H1688" s="23">
        <f t="shared" si="44"/>
        <v>8662.4</v>
      </c>
      <c r="I1688" s="24" t="s">
        <v>974</v>
      </c>
    </row>
    <row r="1689" spans="1:9" ht="38.25">
      <c r="A1689" s="25">
        <v>1600</v>
      </c>
      <c r="B1689" s="20" t="s">
        <v>2951</v>
      </c>
      <c r="C1689" s="21" t="s">
        <v>942</v>
      </c>
      <c r="D1689" s="20" t="s">
        <v>979</v>
      </c>
      <c r="E1689" s="20" t="s">
        <v>980</v>
      </c>
      <c r="F1689" s="141">
        <v>235</v>
      </c>
      <c r="G1689" s="22">
        <v>28.17</v>
      </c>
      <c r="H1689" s="23">
        <f t="shared" si="44"/>
        <v>6619.9500000000007</v>
      </c>
      <c r="I1689" s="24" t="s">
        <v>974</v>
      </c>
    </row>
    <row r="1690" spans="1:9" ht="38.25">
      <c r="A1690" s="25">
        <v>1601</v>
      </c>
      <c r="B1690" s="20" t="s">
        <v>2952</v>
      </c>
      <c r="C1690" s="21" t="s">
        <v>300</v>
      </c>
      <c r="D1690" s="20" t="s">
        <v>979</v>
      </c>
      <c r="E1690" s="20" t="s">
        <v>980</v>
      </c>
      <c r="F1690" s="141">
        <v>180</v>
      </c>
      <c r="G1690" s="22">
        <v>34.479999999999997</v>
      </c>
      <c r="H1690" s="23">
        <f t="shared" si="44"/>
        <v>6206.4</v>
      </c>
      <c r="I1690" s="24" t="s">
        <v>974</v>
      </c>
    </row>
    <row r="1691" spans="1:9" ht="38.25">
      <c r="A1691" s="25">
        <v>1602</v>
      </c>
      <c r="B1691" s="20" t="s">
        <v>2953</v>
      </c>
      <c r="C1691" s="21" t="s">
        <v>943</v>
      </c>
      <c r="D1691" s="20" t="s">
        <v>979</v>
      </c>
      <c r="E1691" s="20" t="s">
        <v>980</v>
      </c>
      <c r="F1691" s="141">
        <v>526</v>
      </c>
      <c r="G1691" s="22">
        <v>36.69</v>
      </c>
      <c r="H1691" s="23">
        <f t="shared" si="44"/>
        <v>19298.939999999999</v>
      </c>
      <c r="I1691" s="24" t="s">
        <v>974</v>
      </c>
    </row>
    <row r="1692" spans="1:9" ht="38.25">
      <c r="A1692" s="25">
        <v>1603</v>
      </c>
      <c r="B1692" s="20" t="s">
        <v>2954</v>
      </c>
      <c r="C1692" s="21" t="s">
        <v>944</v>
      </c>
      <c r="D1692" s="20" t="s">
        <v>979</v>
      </c>
      <c r="E1692" s="20" t="s">
        <v>980</v>
      </c>
      <c r="F1692" s="141">
        <v>445</v>
      </c>
      <c r="G1692" s="22">
        <v>43.46</v>
      </c>
      <c r="H1692" s="23">
        <f t="shared" si="44"/>
        <v>19339.7</v>
      </c>
      <c r="I1692" s="24" t="s">
        <v>974</v>
      </c>
    </row>
    <row r="1693" spans="1:9" ht="38.25">
      <c r="A1693" s="25">
        <v>1604</v>
      </c>
      <c r="B1693" s="20" t="s">
        <v>2955</v>
      </c>
      <c r="C1693" s="21" t="s">
        <v>945</v>
      </c>
      <c r="D1693" s="20" t="s">
        <v>979</v>
      </c>
      <c r="E1693" s="20" t="s">
        <v>980</v>
      </c>
      <c r="F1693" s="141">
        <v>160</v>
      </c>
      <c r="G1693" s="22">
        <v>58.06</v>
      </c>
      <c r="H1693" s="23">
        <f t="shared" si="44"/>
        <v>9289.6</v>
      </c>
      <c r="I1693" s="24" t="s">
        <v>974</v>
      </c>
    </row>
    <row r="1694" spans="1:9" ht="38.25">
      <c r="A1694" s="25">
        <v>1605</v>
      </c>
      <c r="B1694" s="20" t="s">
        <v>2956</v>
      </c>
      <c r="C1694" s="21" t="s">
        <v>946</v>
      </c>
      <c r="D1694" s="20" t="s">
        <v>979</v>
      </c>
      <c r="E1694" s="20" t="s">
        <v>980</v>
      </c>
      <c r="F1694" s="141">
        <v>188</v>
      </c>
      <c r="G1694" s="22">
        <v>80.25</v>
      </c>
      <c r="H1694" s="23">
        <f t="shared" si="44"/>
        <v>15087</v>
      </c>
      <c r="I1694" s="24" t="s">
        <v>974</v>
      </c>
    </row>
    <row r="1695" spans="1:9" ht="38.25">
      <c r="A1695" s="25">
        <v>1606</v>
      </c>
      <c r="B1695" s="20" t="s">
        <v>4015</v>
      </c>
      <c r="C1695" s="21" t="s">
        <v>4016</v>
      </c>
      <c r="D1695" s="20" t="s">
        <v>979</v>
      </c>
      <c r="E1695" s="20" t="s">
        <v>980</v>
      </c>
      <c r="F1695" s="141">
        <v>254</v>
      </c>
      <c r="G1695" s="22">
        <v>93.11</v>
      </c>
      <c r="H1695" s="23">
        <f t="shared" si="44"/>
        <v>23649.94</v>
      </c>
      <c r="I1695" s="24" t="s">
        <v>974</v>
      </c>
    </row>
    <row r="1696" spans="1:9" ht="38.25">
      <c r="A1696" s="25">
        <v>1607</v>
      </c>
      <c r="B1696" s="20" t="s">
        <v>4017</v>
      </c>
      <c r="C1696" s="21" t="s">
        <v>301</v>
      </c>
      <c r="D1696" s="20" t="s">
        <v>979</v>
      </c>
      <c r="E1696" s="20" t="s">
        <v>980</v>
      </c>
      <c r="F1696" s="141">
        <v>140</v>
      </c>
      <c r="G1696" s="22">
        <v>113.3</v>
      </c>
      <c r="H1696" s="23">
        <f t="shared" si="44"/>
        <v>15862</v>
      </c>
      <c r="I1696" s="24" t="s">
        <v>974</v>
      </c>
    </row>
    <row r="1697" spans="1:9" ht="38.25">
      <c r="A1697" s="25">
        <v>1608</v>
      </c>
      <c r="B1697" s="20" t="s">
        <v>4018</v>
      </c>
      <c r="C1697" s="21" t="s">
        <v>302</v>
      </c>
      <c r="D1697" s="20" t="s">
        <v>979</v>
      </c>
      <c r="E1697" s="20" t="s">
        <v>980</v>
      </c>
      <c r="F1697" s="141">
        <v>195</v>
      </c>
      <c r="G1697" s="22">
        <v>160.63999999999999</v>
      </c>
      <c r="H1697" s="23">
        <f t="shared" si="44"/>
        <v>31324.799999999996</v>
      </c>
      <c r="I1697" s="24" t="s">
        <v>974</v>
      </c>
    </row>
    <row r="1698" spans="1:9" ht="38.25">
      <c r="A1698" s="25">
        <v>1609</v>
      </c>
      <c r="B1698" s="20" t="s">
        <v>4019</v>
      </c>
      <c r="C1698" s="21" t="s">
        <v>303</v>
      </c>
      <c r="D1698" s="20" t="s">
        <v>979</v>
      </c>
      <c r="E1698" s="20" t="s">
        <v>980</v>
      </c>
      <c r="F1698" s="141">
        <v>235</v>
      </c>
      <c r="G1698" s="22">
        <v>237.41</v>
      </c>
      <c r="H1698" s="23">
        <f t="shared" si="44"/>
        <v>55791.35</v>
      </c>
      <c r="I1698" s="24" t="s">
        <v>974</v>
      </c>
    </row>
    <row r="1699" spans="1:9" ht="25.5">
      <c r="A1699" s="25">
        <v>1610</v>
      </c>
      <c r="B1699" s="20" t="s">
        <v>2963</v>
      </c>
      <c r="C1699" s="21" t="s">
        <v>947</v>
      </c>
      <c r="D1699" s="20" t="s">
        <v>988</v>
      </c>
      <c r="E1699" s="20" t="s">
        <v>980</v>
      </c>
      <c r="F1699" s="141">
        <v>10</v>
      </c>
      <c r="G1699" s="22">
        <v>154.41</v>
      </c>
      <c r="H1699" s="23">
        <f t="shared" si="44"/>
        <v>1544.1</v>
      </c>
      <c r="I1699" s="24" t="s">
        <v>974</v>
      </c>
    </row>
    <row r="1700" spans="1:9" ht="38.25">
      <c r="A1700" s="25">
        <v>1611</v>
      </c>
      <c r="B1700" s="20" t="s">
        <v>4020</v>
      </c>
      <c r="C1700" s="21" t="s">
        <v>304</v>
      </c>
      <c r="D1700" s="20" t="s">
        <v>2242</v>
      </c>
      <c r="E1700" s="20" t="s">
        <v>981</v>
      </c>
      <c r="F1700" s="141">
        <v>1</v>
      </c>
      <c r="G1700" s="22">
        <v>100.93</v>
      </c>
      <c r="H1700" s="23">
        <f t="shared" si="44"/>
        <v>100.93</v>
      </c>
      <c r="I1700" s="24" t="s">
        <v>974</v>
      </c>
    </row>
    <row r="1701" spans="1:9" ht="38.25">
      <c r="A1701" s="25">
        <v>1612</v>
      </c>
      <c r="B1701" s="20" t="s">
        <v>2972</v>
      </c>
      <c r="C1701" s="21" t="s">
        <v>1661</v>
      </c>
      <c r="D1701" s="20" t="s">
        <v>2242</v>
      </c>
      <c r="E1701" s="20" t="s">
        <v>981</v>
      </c>
      <c r="F1701" s="141">
        <v>15</v>
      </c>
      <c r="G1701" s="22">
        <v>127.49</v>
      </c>
      <c r="H1701" s="23">
        <f t="shared" si="44"/>
        <v>1912.35</v>
      </c>
      <c r="I1701" s="24" t="s">
        <v>974</v>
      </c>
    </row>
    <row r="1702" spans="1:9" ht="38.25">
      <c r="A1702" s="25">
        <v>1613</v>
      </c>
      <c r="B1702" s="20" t="s">
        <v>4021</v>
      </c>
      <c r="C1702" s="21" t="s">
        <v>305</v>
      </c>
      <c r="D1702" s="20" t="s">
        <v>2242</v>
      </c>
      <c r="E1702" s="20" t="s">
        <v>981</v>
      </c>
      <c r="F1702" s="141">
        <v>28</v>
      </c>
      <c r="G1702" s="22">
        <v>179.87</v>
      </c>
      <c r="H1702" s="23">
        <f t="shared" si="44"/>
        <v>5036.3600000000006</v>
      </c>
      <c r="I1702" s="24" t="s">
        <v>974</v>
      </c>
    </row>
    <row r="1703" spans="1:9" ht="38.25">
      <c r="A1703" s="25">
        <v>1614</v>
      </c>
      <c r="B1703" s="20" t="s">
        <v>2973</v>
      </c>
      <c r="C1703" s="21" t="s">
        <v>948</v>
      </c>
      <c r="D1703" s="20" t="s">
        <v>2242</v>
      </c>
      <c r="E1703" s="20" t="s">
        <v>981</v>
      </c>
      <c r="F1703" s="141">
        <v>4</v>
      </c>
      <c r="G1703" s="22">
        <v>202.56</v>
      </c>
      <c r="H1703" s="23">
        <f t="shared" si="44"/>
        <v>810.24</v>
      </c>
      <c r="I1703" s="24" t="s">
        <v>974</v>
      </c>
    </row>
    <row r="1704" spans="1:9" ht="38.25">
      <c r="A1704" s="25">
        <v>1615</v>
      </c>
      <c r="B1704" s="20" t="s">
        <v>2974</v>
      </c>
      <c r="C1704" s="21" t="s">
        <v>949</v>
      </c>
      <c r="D1704" s="20" t="s">
        <v>2242</v>
      </c>
      <c r="E1704" s="20" t="s">
        <v>981</v>
      </c>
      <c r="F1704" s="141">
        <v>7</v>
      </c>
      <c r="G1704" s="22">
        <v>278.76</v>
      </c>
      <c r="H1704" s="23">
        <f t="shared" si="44"/>
        <v>1951.32</v>
      </c>
      <c r="I1704" s="24" t="s">
        <v>974</v>
      </c>
    </row>
    <row r="1705" spans="1:9" ht="38.25">
      <c r="A1705" s="25">
        <v>1616</v>
      </c>
      <c r="B1705" s="20" t="s">
        <v>4023</v>
      </c>
      <c r="C1705" s="21" t="s">
        <v>4022</v>
      </c>
      <c r="D1705" s="20" t="s">
        <v>2242</v>
      </c>
      <c r="E1705" s="20" t="s">
        <v>981</v>
      </c>
      <c r="F1705" s="141">
        <v>10</v>
      </c>
      <c r="G1705" s="22">
        <v>346.91</v>
      </c>
      <c r="H1705" s="23">
        <f t="shared" si="44"/>
        <v>3469.1000000000004</v>
      </c>
      <c r="I1705" s="24" t="s">
        <v>974</v>
      </c>
    </row>
    <row r="1706" spans="1:9" ht="38.25">
      <c r="A1706" s="25">
        <v>1617</v>
      </c>
      <c r="B1706" s="20" t="s">
        <v>4024</v>
      </c>
      <c r="C1706" s="21" t="s">
        <v>306</v>
      </c>
      <c r="D1706" s="20" t="s">
        <v>2242</v>
      </c>
      <c r="E1706" s="20" t="s">
        <v>981</v>
      </c>
      <c r="F1706" s="141">
        <v>11</v>
      </c>
      <c r="G1706" s="22">
        <v>419.67</v>
      </c>
      <c r="H1706" s="23">
        <f t="shared" si="44"/>
        <v>4616.37</v>
      </c>
      <c r="I1706" s="24" t="s">
        <v>974</v>
      </c>
    </row>
    <row r="1707" spans="1:9" ht="38.25">
      <c r="A1707" s="25">
        <v>1618</v>
      </c>
      <c r="B1707" s="20" t="s">
        <v>4025</v>
      </c>
      <c r="C1707" s="21" t="s">
        <v>307</v>
      </c>
      <c r="D1707" s="20" t="s">
        <v>2242</v>
      </c>
      <c r="E1707" s="20" t="s">
        <v>981</v>
      </c>
      <c r="F1707" s="141">
        <v>3</v>
      </c>
      <c r="G1707" s="22">
        <v>444.74</v>
      </c>
      <c r="H1707" s="23">
        <f t="shared" si="44"/>
        <v>1334.22</v>
      </c>
      <c r="I1707" s="24" t="s">
        <v>974</v>
      </c>
    </row>
    <row r="1708" spans="1:9" ht="38.25">
      <c r="A1708" s="25">
        <v>1619</v>
      </c>
      <c r="B1708" s="20" t="s">
        <v>4026</v>
      </c>
      <c r="C1708" s="21" t="s">
        <v>308</v>
      </c>
      <c r="D1708" s="20" t="s">
        <v>2242</v>
      </c>
      <c r="E1708" s="20" t="s">
        <v>981</v>
      </c>
      <c r="F1708" s="141">
        <v>5</v>
      </c>
      <c r="G1708" s="22">
        <v>458.36</v>
      </c>
      <c r="H1708" s="23">
        <f t="shared" si="44"/>
        <v>2291.8000000000002</v>
      </c>
      <c r="I1708" s="24" t="s">
        <v>974</v>
      </c>
    </row>
    <row r="1709" spans="1:9" ht="38.25">
      <c r="A1709" s="25">
        <v>1620</v>
      </c>
      <c r="B1709" s="20" t="s">
        <v>4028</v>
      </c>
      <c r="C1709" s="21" t="s">
        <v>4027</v>
      </c>
      <c r="D1709" s="20" t="s">
        <v>2242</v>
      </c>
      <c r="E1709" s="20" t="s">
        <v>981</v>
      </c>
      <c r="F1709" s="141">
        <v>2</v>
      </c>
      <c r="G1709" s="22">
        <v>557.36</v>
      </c>
      <c r="H1709" s="23">
        <f t="shared" si="44"/>
        <v>1114.72</v>
      </c>
      <c r="I1709" s="24" t="s">
        <v>974</v>
      </c>
    </row>
    <row r="1710" spans="1:9" ht="38.25">
      <c r="A1710" s="25">
        <v>1621</v>
      </c>
      <c r="B1710" s="20" t="s">
        <v>4029</v>
      </c>
      <c r="C1710" s="21" t="s">
        <v>309</v>
      </c>
      <c r="D1710" s="20" t="s">
        <v>2242</v>
      </c>
      <c r="E1710" s="20" t="s">
        <v>981</v>
      </c>
      <c r="F1710" s="141">
        <v>1</v>
      </c>
      <c r="G1710" s="22">
        <v>637.82000000000005</v>
      </c>
      <c r="H1710" s="23">
        <f t="shared" si="44"/>
        <v>637.82000000000005</v>
      </c>
      <c r="I1710" s="24" t="s">
        <v>974</v>
      </c>
    </row>
    <row r="1711" spans="1:9" ht="38.25">
      <c r="A1711" s="25">
        <v>1622</v>
      </c>
      <c r="B1711" s="20" t="s">
        <v>2976</v>
      </c>
      <c r="C1711" s="21" t="s">
        <v>310</v>
      </c>
      <c r="D1711" s="20" t="s">
        <v>2242</v>
      </c>
      <c r="E1711" s="20" t="s">
        <v>981</v>
      </c>
      <c r="F1711" s="141">
        <v>6</v>
      </c>
      <c r="G1711" s="22">
        <v>575.91</v>
      </c>
      <c r="H1711" s="23">
        <f t="shared" si="44"/>
        <v>3455.46</v>
      </c>
      <c r="I1711" s="24" t="s">
        <v>974</v>
      </c>
    </row>
    <row r="1712" spans="1:9" ht="38.25">
      <c r="A1712" s="25">
        <v>1623</v>
      </c>
      <c r="B1712" s="20" t="s">
        <v>2977</v>
      </c>
      <c r="C1712" s="21" t="s">
        <v>950</v>
      </c>
      <c r="D1712" s="20" t="s">
        <v>2242</v>
      </c>
      <c r="E1712" s="20" t="s">
        <v>981</v>
      </c>
      <c r="F1712" s="141">
        <v>11</v>
      </c>
      <c r="G1712" s="22">
        <v>633.51</v>
      </c>
      <c r="H1712" s="23">
        <f t="shared" si="44"/>
        <v>6968.61</v>
      </c>
      <c r="I1712" s="24" t="s">
        <v>974</v>
      </c>
    </row>
    <row r="1713" spans="1:9" ht="38.25">
      <c r="A1713" s="25">
        <v>1624</v>
      </c>
      <c r="B1713" s="20" t="s">
        <v>4031</v>
      </c>
      <c r="C1713" s="21" t="s">
        <v>4030</v>
      </c>
      <c r="D1713" s="20" t="s">
        <v>2242</v>
      </c>
      <c r="E1713" s="20" t="s">
        <v>981</v>
      </c>
      <c r="F1713" s="141">
        <v>2</v>
      </c>
      <c r="G1713" s="22">
        <v>693.65</v>
      </c>
      <c r="H1713" s="23">
        <f t="shared" si="44"/>
        <v>1387.3</v>
      </c>
      <c r="I1713" s="24" t="s">
        <v>974</v>
      </c>
    </row>
    <row r="1714" spans="1:9" ht="38.25">
      <c r="A1714" s="25">
        <v>1625</v>
      </c>
      <c r="B1714" s="20" t="s">
        <v>4032</v>
      </c>
      <c r="C1714" s="21" t="s">
        <v>311</v>
      </c>
      <c r="D1714" s="20" t="s">
        <v>2242</v>
      </c>
      <c r="E1714" s="20" t="s">
        <v>981</v>
      </c>
      <c r="F1714" s="141">
        <v>4</v>
      </c>
      <c r="G1714" s="22">
        <v>745.86</v>
      </c>
      <c r="H1714" s="23">
        <f t="shared" si="44"/>
        <v>2983.44</v>
      </c>
      <c r="I1714" s="24" t="s">
        <v>974</v>
      </c>
    </row>
    <row r="1715" spans="1:9" ht="38.25">
      <c r="A1715" s="25">
        <v>1626</v>
      </c>
      <c r="B1715" s="20" t="s">
        <v>4033</v>
      </c>
      <c r="C1715" s="21" t="s">
        <v>312</v>
      </c>
      <c r="D1715" s="20" t="s">
        <v>2242</v>
      </c>
      <c r="E1715" s="20" t="s">
        <v>981</v>
      </c>
      <c r="F1715" s="141">
        <v>2</v>
      </c>
      <c r="G1715" s="22">
        <v>791.34</v>
      </c>
      <c r="H1715" s="23">
        <f t="shared" si="44"/>
        <v>1582.68</v>
      </c>
      <c r="I1715" s="24" t="s">
        <v>974</v>
      </c>
    </row>
    <row r="1716" spans="1:9" ht="38.25">
      <c r="A1716" s="25">
        <v>1627</v>
      </c>
      <c r="B1716" s="20" t="s">
        <v>4034</v>
      </c>
      <c r="C1716" s="21" t="s">
        <v>313</v>
      </c>
      <c r="D1716" s="20" t="s">
        <v>2242</v>
      </c>
      <c r="E1716" s="20" t="s">
        <v>981</v>
      </c>
      <c r="F1716" s="141">
        <v>2</v>
      </c>
      <c r="G1716" s="22">
        <v>833.24</v>
      </c>
      <c r="H1716" s="23">
        <f t="shared" si="44"/>
        <v>1666.48</v>
      </c>
      <c r="I1716" s="24" t="s">
        <v>974</v>
      </c>
    </row>
    <row r="1717" spans="1:9" ht="51">
      <c r="A1717" s="25">
        <v>1628</v>
      </c>
      <c r="B1717" s="20" t="s">
        <v>4036</v>
      </c>
      <c r="C1717" s="21" t="s">
        <v>4035</v>
      </c>
      <c r="D1717" s="20" t="s">
        <v>2242</v>
      </c>
      <c r="E1717" s="20" t="s">
        <v>981</v>
      </c>
      <c r="F1717" s="141">
        <v>29</v>
      </c>
      <c r="G1717" s="22">
        <v>1071.04</v>
      </c>
      <c r="H1717" s="23">
        <f t="shared" si="44"/>
        <v>31060.16</v>
      </c>
      <c r="I1717" s="24" t="s">
        <v>974</v>
      </c>
    </row>
    <row r="1718" spans="1:9" ht="38.25">
      <c r="A1718" s="25">
        <v>1629</v>
      </c>
      <c r="B1718" s="20" t="s">
        <v>4037</v>
      </c>
      <c r="C1718" s="21" t="s">
        <v>314</v>
      </c>
      <c r="D1718" s="20" t="s">
        <v>2242</v>
      </c>
      <c r="E1718" s="20" t="s">
        <v>981</v>
      </c>
      <c r="F1718" s="141">
        <v>4</v>
      </c>
      <c r="G1718" s="22">
        <v>608.41999999999996</v>
      </c>
      <c r="H1718" s="23">
        <f t="shared" si="44"/>
        <v>2433.6799999999998</v>
      </c>
      <c r="I1718" s="24" t="s">
        <v>974</v>
      </c>
    </row>
    <row r="1719" spans="1:9" ht="38.25">
      <c r="A1719" s="25">
        <v>1630</v>
      </c>
      <c r="B1719" s="20" t="s">
        <v>4038</v>
      </c>
      <c r="C1719" s="21" t="s">
        <v>315</v>
      </c>
      <c r="D1719" s="20" t="s">
        <v>2242</v>
      </c>
      <c r="E1719" s="20" t="s">
        <v>981</v>
      </c>
      <c r="F1719" s="141">
        <v>3</v>
      </c>
      <c r="G1719" s="22">
        <v>696.32</v>
      </c>
      <c r="H1719" s="23">
        <f t="shared" si="44"/>
        <v>2088.96</v>
      </c>
      <c r="I1719" s="24" t="s">
        <v>974</v>
      </c>
    </row>
    <row r="1720" spans="1:9" ht="38.25">
      <c r="A1720" s="25">
        <v>1631</v>
      </c>
      <c r="B1720" s="20" t="s">
        <v>4039</v>
      </c>
      <c r="C1720" s="21" t="s">
        <v>316</v>
      </c>
      <c r="D1720" s="20" t="s">
        <v>2242</v>
      </c>
      <c r="E1720" s="20" t="s">
        <v>981</v>
      </c>
      <c r="F1720" s="141">
        <v>2</v>
      </c>
      <c r="G1720" s="22">
        <v>795.96</v>
      </c>
      <c r="H1720" s="23">
        <f t="shared" si="44"/>
        <v>1591.92</v>
      </c>
      <c r="I1720" s="24" t="s">
        <v>974</v>
      </c>
    </row>
    <row r="1721" spans="1:9" ht="38.25">
      <c r="A1721" s="25">
        <v>1632</v>
      </c>
      <c r="B1721" s="20" t="s">
        <v>4040</v>
      </c>
      <c r="C1721" s="21" t="s">
        <v>4041</v>
      </c>
      <c r="D1721" s="20" t="s">
        <v>2242</v>
      </c>
      <c r="E1721" s="20" t="s">
        <v>981</v>
      </c>
      <c r="F1721" s="141">
        <v>1</v>
      </c>
      <c r="G1721" s="22">
        <v>958.1</v>
      </c>
      <c r="H1721" s="23">
        <f t="shared" si="44"/>
        <v>958.1</v>
      </c>
      <c r="I1721" s="24" t="s">
        <v>974</v>
      </c>
    </row>
    <row r="1722" spans="1:9" ht="38.25">
      <c r="A1722" s="25">
        <v>1633</v>
      </c>
      <c r="B1722" s="20" t="s">
        <v>2978</v>
      </c>
      <c r="C1722" s="21" t="s">
        <v>951</v>
      </c>
      <c r="D1722" s="20" t="s">
        <v>2242</v>
      </c>
      <c r="E1722" s="20" t="s">
        <v>981</v>
      </c>
      <c r="F1722" s="141">
        <v>1</v>
      </c>
      <c r="G1722" s="22">
        <v>1169.1199999999999</v>
      </c>
      <c r="H1722" s="23">
        <f t="shared" si="44"/>
        <v>1169.1199999999999</v>
      </c>
      <c r="I1722" s="24" t="s">
        <v>974</v>
      </c>
    </row>
    <row r="1723" spans="1:9" ht="25.5">
      <c r="A1723" s="25">
        <v>1634</v>
      </c>
      <c r="B1723" s="20" t="s">
        <v>4042</v>
      </c>
      <c r="C1723" s="21" t="s">
        <v>317</v>
      </c>
      <c r="D1723" s="20" t="s">
        <v>2242</v>
      </c>
      <c r="E1723" s="20" t="s">
        <v>981</v>
      </c>
      <c r="F1723" s="141">
        <v>1</v>
      </c>
      <c r="G1723" s="22">
        <v>2794.88</v>
      </c>
      <c r="H1723" s="23">
        <f t="shared" si="44"/>
        <v>2794.88</v>
      </c>
      <c r="I1723" s="24" t="s">
        <v>974</v>
      </c>
    </row>
    <row r="1724" spans="1:9" ht="25.5">
      <c r="A1724" s="25">
        <v>1635</v>
      </c>
      <c r="B1724" s="20" t="s">
        <v>2979</v>
      </c>
      <c r="C1724" s="21" t="s">
        <v>239</v>
      </c>
      <c r="D1724" s="20" t="s">
        <v>979</v>
      </c>
      <c r="E1724" s="20" t="s">
        <v>980</v>
      </c>
      <c r="F1724" s="141">
        <v>27</v>
      </c>
      <c r="G1724" s="22">
        <v>263.41000000000003</v>
      </c>
      <c r="H1724" s="23">
        <f t="shared" si="44"/>
        <v>7112.0700000000006</v>
      </c>
      <c r="I1724" s="24" t="s">
        <v>974</v>
      </c>
    </row>
    <row r="1725" spans="1:9" ht="25.5">
      <c r="A1725" s="25">
        <v>1636</v>
      </c>
      <c r="B1725" s="20" t="s">
        <v>2980</v>
      </c>
      <c r="C1725" s="21" t="s">
        <v>240</v>
      </c>
      <c r="D1725" s="20" t="s">
        <v>979</v>
      </c>
      <c r="E1725" s="20" t="s">
        <v>980</v>
      </c>
      <c r="F1725" s="141">
        <v>150</v>
      </c>
      <c r="G1725" s="22">
        <v>426.21</v>
      </c>
      <c r="H1725" s="23">
        <f t="shared" ref="H1725:H1788" si="45">G1725*F1725</f>
        <v>63931.5</v>
      </c>
      <c r="I1725" s="24" t="s">
        <v>974</v>
      </c>
    </row>
    <row r="1726" spans="1:9" ht="25.5">
      <c r="A1726" s="25">
        <v>1637</v>
      </c>
      <c r="B1726" s="20" t="s">
        <v>2981</v>
      </c>
      <c r="C1726" s="21" t="s">
        <v>241</v>
      </c>
      <c r="D1726" s="20" t="s">
        <v>979</v>
      </c>
      <c r="E1726" s="20" t="s">
        <v>980</v>
      </c>
      <c r="F1726" s="141">
        <v>515</v>
      </c>
      <c r="G1726" s="22">
        <v>785.06</v>
      </c>
      <c r="H1726" s="23">
        <f t="shared" si="45"/>
        <v>404305.89999999997</v>
      </c>
      <c r="I1726" s="24" t="s">
        <v>974</v>
      </c>
    </row>
    <row r="1727" spans="1:9" ht="38.25">
      <c r="A1727" s="25">
        <v>1638</v>
      </c>
      <c r="B1727" s="20" t="s">
        <v>4043</v>
      </c>
      <c r="C1727" s="21" t="s">
        <v>4044</v>
      </c>
      <c r="D1727" s="20" t="s">
        <v>2290</v>
      </c>
      <c r="E1727" s="20" t="s">
        <v>981</v>
      </c>
      <c r="F1727" s="141">
        <v>1</v>
      </c>
      <c r="G1727" s="22">
        <v>3734.55</v>
      </c>
      <c r="H1727" s="23">
        <f t="shared" si="45"/>
        <v>3734.55</v>
      </c>
      <c r="I1727" s="24" t="s">
        <v>974</v>
      </c>
    </row>
    <row r="1728" spans="1:9" ht="38.25">
      <c r="A1728" s="25">
        <v>1639</v>
      </c>
      <c r="B1728" s="20" t="s">
        <v>3006</v>
      </c>
      <c r="C1728" s="21" t="s">
        <v>242</v>
      </c>
      <c r="D1728" s="20" t="s">
        <v>979</v>
      </c>
      <c r="E1728" s="20" t="s">
        <v>980</v>
      </c>
      <c r="F1728" s="141">
        <v>1500</v>
      </c>
      <c r="G1728" s="22">
        <v>9.1199999999999992</v>
      </c>
      <c r="H1728" s="23">
        <f t="shared" si="45"/>
        <v>13679.999999999998</v>
      </c>
      <c r="I1728" s="24" t="s">
        <v>974</v>
      </c>
    </row>
    <row r="1729" spans="1:9">
      <c r="A1729" s="25"/>
      <c r="B1729" s="20"/>
      <c r="C1729" s="37" t="s">
        <v>2033</v>
      </c>
      <c r="D1729" s="91"/>
      <c r="E1729" s="91"/>
      <c r="F1729" s="147"/>
      <c r="G1729" s="92"/>
      <c r="H1729" s="36">
        <f>SUM(H1688:H1728)</f>
        <v>788856.22</v>
      </c>
      <c r="I1729" s="36">
        <f>H1729</f>
        <v>788856.22</v>
      </c>
    </row>
    <row r="1730" spans="1:9">
      <c r="A1730" s="25"/>
      <c r="B1730" s="20"/>
      <c r="C1730" s="37" t="s">
        <v>2056</v>
      </c>
      <c r="D1730" s="20"/>
      <c r="E1730" s="20"/>
      <c r="F1730" s="141"/>
      <c r="G1730" s="22"/>
      <c r="H1730" s="23"/>
      <c r="I1730" s="24"/>
    </row>
    <row r="1731" spans="1:9">
      <c r="A1731" s="25">
        <v>1640</v>
      </c>
      <c r="B1731" s="20" t="s">
        <v>4045</v>
      </c>
      <c r="C1731" s="21" t="s">
        <v>318</v>
      </c>
      <c r="D1731" s="20" t="s">
        <v>264</v>
      </c>
      <c r="E1731" s="20" t="s">
        <v>987</v>
      </c>
      <c r="F1731" s="141">
        <v>5</v>
      </c>
      <c r="G1731" s="22">
        <v>3013.1</v>
      </c>
      <c r="H1731" s="23">
        <f t="shared" si="45"/>
        <v>15065.5</v>
      </c>
      <c r="I1731" s="24" t="s">
        <v>974</v>
      </c>
    </row>
    <row r="1732" spans="1:9" ht="25.5">
      <c r="A1732" s="25">
        <v>1641</v>
      </c>
      <c r="B1732" s="20" t="s">
        <v>4046</v>
      </c>
      <c r="C1732" s="21" t="s">
        <v>319</v>
      </c>
      <c r="D1732" s="20" t="s">
        <v>265</v>
      </c>
      <c r="E1732" s="20" t="s">
        <v>980</v>
      </c>
      <c r="F1732" s="141">
        <v>950</v>
      </c>
      <c r="G1732" s="22">
        <v>3.53</v>
      </c>
      <c r="H1732" s="23">
        <f t="shared" si="45"/>
        <v>3353.5</v>
      </c>
      <c r="I1732" s="24" t="s">
        <v>974</v>
      </c>
    </row>
    <row r="1733" spans="1:9" ht="38.25">
      <c r="A1733" s="25">
        <v>1642</v>
      </c>
      <c r="B1733" s="20" t="s">
        <v>4047</v>
      </c>
      <c r="C1733" s="21" t="s">
        <v>320</v>
      </c>
      <c r="D1733" s="20" t="s">
        <v>973</v>
      </c>
      <c r="E1733" s="20" t="s">
        <v>980</v>
      </c>
      <c r="F1733" s="141">
        <v>150</v>
      </c>
      <c r="G1733" s="22">
        <v>3.4</v>
      </c>
      <c r="H1733" s="23">
        <f t="shared" si="45"/>
        <v>510</v>
      </c>
      <c r="I1733" s="24" t="s">
        <v>974</v>
      </c>
    </row>
    <row r="1734" spans="1:9" ht="38.25">
      <c r="A1734" s="25">
        <v>1643</v>
      </c>
      <c r="B1734" s="20" t="s">
        <v>4048</v>
      </c>
      <c r="C1734" s="21" t="s">
        <v>321</v>
      </c>
      <c r="D1734" s="20" t="s">
        <v>973</v>
      </c>
      <c r="E1734" s="20" t="s">
        <v>980</v>
      </c>
      <c r="F1734" s="141">
        <v>4092</v>
      </c>
      <c r="G1734" s="22">
        <v>4.18</v>
      </c>
      <c r="H1734" s="23">
        <f t="shared" si="45"/>
        <v>17104.559999999998</v>
      </c>
      <c r="I1734" s="24" t="s">
        <v>974</v>
      </c>
    </row>
    <row r="1735" spans="1:9" ht="38.25">
      <c r="A1735" s="25">
        <v>1644</v>
      </c>
      <c r="B1735" s="20" t="s">
        <v>4049</v>
      </c>
      <c r="C1735" s="21" t="s">
        <v>322</v>
      </c>
      <c r="D1735" s="20" t="s">
        <v>973</v>
      </c>
      <c r="E1735" s="20" t="s">
        <v>980</v>
      </c>
      <c r="F1735" s="141">
        <v>420</v>
      </c>
      <c r="G1735" s="22">
        <v>4.9400000000000004</v>
      </c>
      <c r="H1735" s="23">
        <f t="shared" si="45"/>
        <v>2074.8000000000002</v>
      </c>
      <c r="I1735" s="24" t="s">
        <v>974</v>
      </c>
    </row>
    <row r="1736" spans="1:9" ht="38.25">
      <c r="A1736" s="25">
        <v>1645</v>
      </c>
      <c r="B1736" s="20" t="s">
        <v>4050</v>
      </c>
      <c r="C1736" s="21" t="s">
        <v>323</v>
      </c>
      <c r="D1736" s="20" t="s">
        <v>973</v>
      </c>
      <c r="E1736" s="20" t="s">
        <v>980</v>
      </c>
      <c r="F1736" s="141">
        <v>50</v>
      </c>
      <c r="G1736" s="22">
        <v>4.5999999999999996</v>
      </c>
      <c r="H1736" s="23">
        <f t="shared" si="45"/>
        <v>229.99999999999997</v>
      </c>
      <c r="I1736" s="24" t="s">
        <v>974</v>
      </c>
    </row>
    <row r="1737" spans="1:9" ht="38.25">
      <c r="A1737" s="25">
        <v>1646</v>
      </c>
      <c r="B1737" s="20" t="s">
        <v>3949</v>
      </c>
      <c r="C1737" s="21" t="s">
        <v>581</v>
      </c>
      <c r="D1737" s="20" t="s">
        <v>973</v>
      </c>
      <c r="E1737" s="20" t="s">
        <v>980</v>
      </c>
      <c r="F1737" s="141">
        <v>95</v>
      </c>
      <c r="G1737" s="22">
        <v>28.24</v>
      </c>
      <c r="H1737" s="23">
        <f t="shared" si="45"/>
        <v>2682.7999999999997</v>
      </c>
      <c r="I1737" s="24" t="s">
        <v>974</v>
      </c>
    </row>
    <row r="1738" spans="1:9" ht="38.25">
      <c r="A1738" s="25">
        <v>1647</v>
      </c>
      <c r="B1738" s="20" t="s">
        <v>3950</v>
      </c>
      <c r="C1738" s="21" t="s">
        <v>582</v>
      </c>
      <c r="D1738" s="20" t="s">
        <v>973</v>
      </c>
      <c r="E1738" s="20" t="s">
        <v>980</v>
      </c>
      <c r="F1738" s="141">
        <v>1290</v>
      </c>
      <c r="G1738" s="22">
        <v>37.35</v>
      </c>
      <c r="H1738" s="23">
        <f t="shared" si="45"/>
        <v>48181.5</v>
      </c>
      <c r="I1738" s="24" t="s">
        <v>974</v>
      </c>
    </row>
    <row r="1739" spans="1:9" ht="63.75">
      <c r="A1739" s="25">
        <v>1648</v>
      </c>
      <c r="B1739" s="20" t="s">
        <v>4051</v>
      </c>
      <c r="C1739" s="21" t="s">
        <v>324</v>
      </c>
      <c r="D1739" s="20" t="s">
        <v>266</v>
      </c>
      <c r="E1739" s="20" t="s">
        <v>981</v>
      </c>
      <c r="F1739" s="141">
        <v>24</v>
      </c>
      <c r="G1739" s="22">
        <v>1430.84</v>
      </c>
      <c r="H1739" s="23">
        <f t="shared" si="45"/>
        <v>34340.159999999996</v>
      </c>
      <c r="I1739" s="24" t="s">
        <v>974</v>
      </c>
    </row>
    <row r="1740" spans="1:9" s="76" customFormat="1" ht="38.25">
      <c r="A1740" s="25">
        <v>1649</v>
      </c>
      <c r="B1740" s="20" t="s">
        <v>4052</v>
      </c>
      <c r="C1740" s="79" t="s">
        <v>325</v>
      </c>
      <c r="D1740" s="80" t="s">
        <v>252</v>
      </c>
      <c r="E1740" s="80" t="s">
        <v>981</v>
      </c>
      <c r="F1740" s="148">
        <v>49</v>
      </c>
      <c r="G1740" s="81">
        <v>374.91</v>
      </c>
      <c r="H1740" s="82">
        <f t="shared" si="45"/>
        <v>18370.59</v>
      </c>
      <c r="I1740" s="83" t="s">
        <v>974</v>
      </c>
    </row>
    <row r="1741" spans="1:9" s="76" customFormat="1" ht="38.25">
      <c r="A1741" s="25">
        <v>1650</v>
      </c>
      <c r="B1741" s="20" t="s">
        <v>4053</v>
      </c>
      <c r="C1741" s="79" t="s">
        <v>326</v>
      </c>
      <c r="D1741" s="80" t="s">
        <v>252</v>
      </c>
      <c r="E1741" s="80" t="s">
        <v>981</v>
      </c>
      <c r="F1741" s="148">
        <v>12</v>
      </c>
      <c r="G1741" s="81">
        <v>962.22</v>
      </c>
      <c r="H1741" s="82">
        <f t="shared" si="45"/>
        <v>11546.64</v>
      </c>
      <c r="I1741" s="83" t="s">
        <v>974</v>
      </c>
    </row>
    <row r="1742" spans="1:9" ht="38.25">
      <c r="A1742" s="25">
        <v>1651</v>
      </c>
      <c r="B1742" s="20" t="s">
        <v>4054</v>
      </c>
      <c r="C1742" s="21" t="s">
        <v>4055</v>
      </c>
      <c r="D1742" s="20" t="s">
        <v>979</v>
      </c>
      <c r="E1742" s="20" t="s">
        <v>977</v>
      </c>
      <c r="F1742" s="141">
        <v>3650</v>
      </c>
      <c r="G1742" s="22">
        <v>10.57</v>
      </c>
      <c r="H1742" s="23">
        <f t="shared" si="45"/>
        <v>38580.5</v>
      </c>
      <c r="I1742" s="24" t="s">
        <v>974</v>
      </c>
    </row>
    <row r="1743" spans="1:9" ht="38.25">
      <c r="A1743" s="25">
        <v>1652</v>
      </c>
      <c r="B1743" s="20" t="s">
        <v>3772</v>
      </c>
      <c r="C1743" s="21" t="s">
        <v>53</v>
      </c>
      <c r="D1743" s="20" t="s">
        <v>979</v>
      </c>
      <c r="E1743" s="20" t="s">
        <v>977</v>
      </c>
      <c r="F1743" s="141">
        <v>1290</v>
      </c>
      <c r="G1743" s="22">
        <v>27.01</v>
      </c>
      <c r="H1743" s="23">
        <f t="shared" si="45"/>
        <v>34842.9</v>
      </c>
      <c r="I1743" s="24" t="s">
        <v>974</v>
      </c>
    </row>
    <row r="1744" spans="1:9" ht="51">
      <c r="A1744" s="25">
        <v>1653</v>
      </c>
      <c r="B1744" s="20" t="s">
        <v>3847</v>
      </c>
      <c r="C1744" s="21" t="s">
        <v>84</v>
      </c>
      <c r="D1744" s="20" t="s">
        <v>979</v>
      </c>
      <c r="E1744" s="20" t="s">
        <v>977</v>
      </c>
      <c r="F1744" s="141">
        <v>350</v>
      </c>
      <c r="G1744" s="22">
        <v>8.73</v>
      </c>
      <c r="H1744" s="23">
        <f t="shared" si="45"/>
        <v>3055.5</v>
      </c>
      <c r="I1744" s="24" t="s">
        <v>974</v>
      </c>
    </row>
    <row r="1745" spans="1:9" ht="51">
      <c r="A1745" s="25">
        <v>1654</v>
      </c>
      <c r="B1745" s="20" t="s">
        <v>4056</v>
      </c>
      <c r="C1745" s="21" t="s">
        <v>327</v>
      </c>
      <c r="D1745" s="20" t="s">
        <v>979</v>
      </c>
      <c r="E1745" s="20" t="s">
        <v>977</v>
      </c>
      <c r="F1745" s="141">
        <v>70</v>
      </c>
      <c r="G1745" s="22">
        <v>18.95</v>
      </c>
      <c r="H1745" s="23">
        <f t="shared" si="45"/>
        <v>1326.5</v>
      </c>
      <c r="I1745" s="24" t="s">
        <v>974</v>
      </c>
    </row>
    <row r="1746" spans="1:9">
      <c r="A1746" s="25">
        <v>1655</v>
      </c>
      <c r="B1746" s="20" t="s">
        <v>4057</v>
      </c>
      <c r="C1746" s="21" t="s">
        <v>4058</v>
      </c>
      <c r="D1746" s="20" t="s">
        <v>253</v>
      </c>
      <c r="E1746" s="20" t="s">
        <v>981</v>
      </c>
      <c r="F1746" s="141">
        <v>49</v>
      </c>
      <c r="G1746" s="22">
        <v>700</v>
      </c>
      <c r="H1746" s="23">
        <f t="shared" si="45"/>
        <v>34300</v>
      </c>
      <c r="I1746" s="24" t="s">
        <v>974</v>
      </c>
    </row>
    <row r="1747" spans="1:9" ht="25.5">
      <c r="A1747" s="25">
        <v>1656</v>
      </c>
      <c r="B1747" s="20" t="s">
        <v>4059</v>
      </c>
      <c r="C1747" s="21" t="s">
        <v>328</v>
      </c>
      <c r="D1747" s="20" t="s">
        <v>253</v>
      </c>
      <c r="E1747" s="20" t="s">
        <v>981</v>
      </c>
      <c r="F1747" s="141">
        <v>12</v>
      </c>
      <c r="G1747" s="22">
        <v>8470.49</v>
      </c>
      <c r="H1747" s="23">
        <f t="shared" si="45"/>
        <v>101645.88</v>
      </c>
      <c r="I1747" s="24" t="s">
        <v>974</v>
      </c>
    </row>
    <row r="1748" spans="1:9" ht="38.25">
      <c r="A1748" s="25">
        <v>1657</v>
      </c>
      <c r="B1748" s="20" t="s">
        <v>4060</v>
      </c>
      <c r="C1748" s="21" t="s">
        <v>329</v>
      </c>
      <c r="D1748" s="20" t="s">
        <v>253</v>
      </c>
      <c r="E1748" s="20" t="s">
        <v>981</v>
      </c>
      <c r="F1748" s="141">
        <v>52</v>
      </c>
      <c r="G1748" s="22">
        <v>108.81</v>
      </c>
      <c r="H1748" s="23">
        <f t="shared" si="45"/>
        <v>5658.12</v>
      </c>
      <c r="I1748" s="24" t="s">
        <v>974</v>
      </c>
    </row>
    <row r="1749" spans="1:9" ht="25.5">
      <c r="A1749" s="25">
        <v>1658</v>
      </c>
      <c r="B1749" s="20" t="s">
        <v>4061</v>
      </c>
      <c r="C1749" s="21" t="s">
        <v>330</v>
      </c>
      <c r="D1749" s="20" t="s">
        <v>254</v>
      </c>
      <c r="E1749" s="20" t="s">
        <v>981</v>
      </c>
      <c r="F1749" s="141">
        <v>49</v>
      </c>
      <c r="G1749" s="22">
        <v>63.06</v>
      </c>
      <c r="H1749" s="23">
        <f t="shared" si="45"/>
        <v>3089.94</v>
      </c>
      <c r="I1749" s="24" t="s">
        <v>974</v>
      </c>
    </row>
    <row r="1750" spans="1:9" ht="51">
      <c r="A1750" s="25">
        <v>1659</v>
      </c>
      <c r="B1750" s="20" t="s">
        <v>4062</v>
      </c>
      <c r="C1750" s="21" t="s">
        <v>331</v>
      </c>
      <c r="D1750" s="20" t="s">
        <v>255</v>
      </c>
      <c r="E1750" s="20" t="s">
        <v>981</v>
      </c>
      <c r="F1750" s="141">
        <v>52</v>
      </c>
      <c r="G1750" s="22">
        <v>216.42</v>
      </c>
      <c r="H1750" s="23">
        <f t="shared" si="45"/>
        <v>11253.84</v>
      </c>
      <c r="I1750" s="24" t="s">
        <v>974</v>
      </c>
    </row>
    <row r="1751" spans="1:9" ht="25.5">
      <c r="A1751" s="25">
        <v>1660</v>
      </c>
      <c r="B1751" s="20" t="s">
        <v>4063</v>
      </c>
      <c r="C1751" s="21" t="s">
        <v>332</v>
      </c>
      <c r="D1751" s="20" t="s">
        <v>255</v>
      </c>
      <c r="E1751" s="20" t="s">
        <v>981</v>
      </c>
      <c r="F1751" s="141">
        <v>42</v>
      </c>
      <c r="G1751" s="22">
        <v>429.11</v>
      </c>
      <c r="H1751" s="23">
        <f t="shared" si="45"/>
        <v>18022.62</v>
      </c>
      <c r="I1751" s="24" t="s">
        <v>974</v>
      </c>
    </row>
    <row r="1752" spans="1:9" ht="63.75">
      <c r="A1752" s="25">
        <v>1661</v>
      </c>
      <c r="B1752" s="20" t="s">
        <v>4064</v>
      </c>
      <c r="C1752" s="21" t="s">
        <v>333</v>
      </c>
      <c r="D1752" s="20" t="s">
        <v>266</v>
      </c>
      <c r="E1752" s="20" t="s">
        <v>981</v>
      </c>
      <c r="F1752" s="141">
        <v>12</v>
      </c>
      <c r="G1752" s="22">
        <v>5651.21</v>
      </c>
      <c r="H1752" s="23">
        <f t="shared" si="45"/>
        <v>67814.52</v>
      </c>
      <c r="I1752" s="24" t="s">
        <v>974</v>
      </c>
    </row>
    <row r="1753" spans="1:9" ht="51">
      <c r="A1753" s="25">
        <v>1662</v>
      </c>
      <c r="B1753" s="20" t="s">
        <v>3773</v>
      </c>
      <c r="C1753" s="21" t="s">
        <v>334</v>
      </c>
      <c r="D1753" s="20" t="s">
        <v>268</v>
      </c>
      <c r="E1753" s="20" t="s">
        <v>981</v>
      </c>
      <c r="F1753" s="141">
        <v>24</v>
      </c>
      <c r="G1753" s="22">
        <v>1222.94</v>
      </c>
      <c r="H1753" s="23">
        <f t="shared" si="45"/>
        <v>29350.560000000001</v>
      </c>
      <c r="I1753" s="24" t="s">
        <v>974</v>
      </c>
    </row>
    <row r="1754" spans="1:9">
      <c r="A1754" s="25"/>
      <c r="B1754" s="20"/>
      <c r="C1754" s="37" t="s">
        <v>2033</v>
      </c>
      <c r="D1754" s="91"/>
      <c r="E1754" s="91"/>
      <c r="F1754" s="147"/>
      <c r="G1754" s="92"/>
      <c r="H1754" s="36">
        <f>SUM(H1731:H1753)</f>
        <v>502400.93</v>
      </c>
      <c r="I1754" s="36">
        <f>H1754</f>
        <v>502400.93</v>
      </c>
    </row>
    <row r="1755" spans="1:9">
      <c r="A1755" s="25"/>
      <c r="B1755" s="20"/>
      <c r="C1755" s="37" t="s">
        <v>2057</v>
      </c>
      <c r="D1755" s="20"/>
      <c r="E1755" s="20"/>
      <c r="F1755" s="141"/>
      <c r="G1755" s="22"/>
      <c r="H1755" s="23"/>
      <c r="I1755" s="24"/>
    </row>
    <row r="1756" spans="1:9" ht="25.5">
      <c r="A1756" s="25">
        <v>1663</v>
      </c>
      <c r="B1756" s="20" t="s">
        <v>3852</v>
      </c>
      <c r="C1756" s="21" t="s">
        <v>87</v>
      </c>
      <c r="D1756" s="20" t="s">
        <v>973</v>
      </c>
      <c r="E1756" s="20" t="s">
        <v>980</v>
      </c>
      <c r="F1756" s="141">
        <v>241</v>
      </c>
      <c r="G1756" s="22">
        <v>5.63</v>
      </c>
      <c r="H1756" s="23">
        <f t="shared" si="45"/>
        <v>1356.83</v>
      </c>
      <c r="I1756" s="24" t="s">
        <v>974</v>
      </c>
    </row>
    <row r="1757" spans="1:9" ht="25.5">
      <c r="A1757" s="25">
        <v>1664</v>
      </c>
      <c r="B1757" s="20" t="s">
        <v>3817</v>
      </c>
      <c r="C1757" s="21" t="s">
        <v>368</v>
      </c>
      <c r="D1757" s="20" t="s">
        <v>270</v>
      </c>
      <c r="E1757" s="20" t="s">
        <v>980</v>
      </c>
      <c r="F1757" s="141">
        <v>45</v>
      </c>
      <c r="G1757" s="22">
        <v>4.0999999999999996</v>
      </c>
      <c r="H1757" s="23">
        <f t="shared" si="45"/>
        <v>184.49999999999997</v>
      </c>
      <c r="I1757" s="24" t="s">
        <v>974</v>
      </c>
    </row>
    <row r="1758" spans="1:9" ht="25.5">
      <c r="A1758" s="25">
        <v>1665</v>
      </c>
      <c r="B1758" s="20" t="s">
        <v>3818</v>
      </c>
      <c r="C1758" s="21" t="s">
        <v>64</v>
      </c>
      <c r="D1758" s="20" t="s">
        <v>270</v>
      </c>
      <c r="E1758" s="20" t="s">
        <v>980</v>
      </c>
      <c r="F1758" s="141">
        <v>31</v>
      </c>
      <c r="G1758" s="22">
        <v>9.8000000000000007</v>
      </c>
      <c r="H1758" s="23">
        <f t="shared" si="45"/>
        <v>303.8</v>
      </c>
      <c r="I1758" s="24" t="s">
        <v>974</v>
      </c>
    </row>
    <row r="1759" spans="1:9" ht="38.25">
      <c r="A1759" s="25">
        <v>1666</v>
      </c>
      <c r="B1759" s="20" t="s">
        <v>3781</v>
      </c>
      <c r="C1759" s="21" t="s">
        <v>65</v>
      </c>
      <c r="D1759" s="20" t="s">
        <v>270</v>
      </c>
      <c r="E1759" s="20" t="s">
        <v>980</v>
      </c>
      <c r="F1759" s="141">
        <v>11</v>
      </c>
      <c r="G1759" s="22">
        <v>9.34</v>
      </c>
      <c r="H1759" s="23">
        <f t="shared" si="45"/>
        <v>102.74</v>
      </c>
      <c r="I1759" s="24" t="s">
        <v>974</v>
      </c>
    </row>
    <row r="1760" spans="1:9">
      <c r="A1760" s="25">
        <v>1667</v>
      </c>
      <c r="B1760" s="20" t="s">
        <v>3877</v>
      </c>
      <c r="C1760" s="21" t="s">
        <v>369</v>
      </c>
      <c r="D1760" s="20" t="s">
        <v>270</v>
      </c>
      <c r="E1760" s="20" t="s">
        <v>980</v>
      </c>
      <c r="F1760" s="141">
        <v>80</v>
      </c>
      <c r="G1760" s="22">
        <v>7.03</v>
      </c>
      <c r="H1760" s="23">
        <f t="shared" si="45"/>
        <v>562.4</v>
      </c>
      <c r="I1760" s="24" t="s">
        <v>974</v>
      </c>
    </row>
    <row r="1761" spans="1:9" ht="25.5">
      <c r="A1761" s="25">
        <v>1668</v>
      </c>
      <c r="B1761" s="20" t="s">
        <v>4065</v>
      </c>
      <c r="C1761" s="21" t="s">
        <v>335</v>
      </c>
      <c r="D1761" s="20" t="s">
        <v>275</v>
      </c>
      <c r="E1761" s="20" t="s">
        <v>981</v>
      </c>
      <c r="F1761" s="141">
        <v>20</v>
      </c>
      <c r="G1761" s="22">
        <v>182.96</v>
      </c>
      <c r="H1761" s="23">
        <f t="shared" si="45"/>
        <v>3659.2000000000003</v>
      </c>
      <c r="I1761" s="24" t="s">
        <v>974</v>
      </c>
    </row>
    <row r="1762" spans="1:9" ht="38.25">
      <c r="A1762" s="25">
        <v>1669</v>
      </c>
      <c r="B1762" s="20" t="s">
        <v>3879</v>
      </c>
      <c r="C1762" s="21" t="s">
        <v>336</v>
      </c>
      <c r="D1762" s="20" t="s">
        <v>264</v>
      </c>
      <c r="E1762" s="20" t="s">
        <v>981</v>
      </c>
      <c r="F1762" s="141">
        <v>10</v>
      </c>
      <c r="G1762" s="22">
        <v>1220.57</v>
      </c>
      <c r="H1762" s="23">
        <f t="shared" si="45"/>
        <v>12205.699999999999</v>
      </c>
      <c r="I1762" s="24" t="s">
        <v>974</v>
      </c>
    </row>
    <row r="1763" spans="1:9" ht="38.25">
      <c r="A1763" s="25">
        <v>1670</v>
      </c>
      <c r="B1763" s="20" t="s">
        <v>3881</v>
      </c>
      <c r="C1763" s="21" t="s">
        <v>373</v>
      </c>
      <c r="D1763" s="20" t="s">
        <v>264</v>
      </c>
      <c r="E1763" s="20" t="s">
        <v>981</v>
      </c>
      <c r="F1763" s="141">
        <v>2</v>
      </c>
      <c r="G1763" s="22">
        <v>2616.2199999999998</v>
      </c>
      <c r="H1763" s="23">
        <f t="shared" si="45"/>
        <v>5232.4399999999996</v>
      </c>
      <c r="I1763" s="24" t="s">
        <v>974</v>
      </c>
    </row>
    <row r="1764" spans="1:9">
      <c r="A1764" s="25"/>
      <c r="B1764" s="20"/>
      <c r="C1764" s="37" t="s">
        <v>2033</v>
      </c>
      <c r="D1764" s="91"/>
      <c r="E1764" s="91"/>
      <c r="F1764" s="147"/>
      <c r="G1764" s="92"/>
      <c r="H1764" s="36">
        <f>SUM(H1756:H1763)</f>
        <v>23607.609999999997</v>
      </c>
      <c r="I1764" s="36">
        <f>H1764</f>
        <v>23607.609999999997</v>
      </c>
    </row>
    <row r="1765" spans="1:9">
      <c r="A1765" s="25"/>
      <c r="B1765" s="20"/>
      <c r="C1765" s="37" t="s">
        <v>2058</v>
      </c>
      <c r="D1765" s="91"/>
      <c r="E1765" s="91"/>
      <c r="F1765" s="147"/>
      <c r="G1765" s="92"/>
      <c r="H1765" s="36"/>
      <c r="I1765" s="93"/>
    </row>
    <row r="1766" spans="1:9" ht="63.75">
      <c r="A1766" s="25">
        <v>1671</v>
      </c>
      <c r="B1766" s="20" t="s">
        <v>4066</v>
      </c>
      <c r="C1766" s="21" t="s">
        <v>337</v>
      </c>
      <c r="D1766" s="20" t="s">
        <v>971</v>
      </c>
      <c r="E1766" s="20" t="s">
        <v>987</v>
      </c>
      <c r="F1766" s="141">
        <v>2</v>
      </c>
      <c r="G1766" s="22">
        <v>245000</v>
      </c>
      <c r="H1766" s="23">
        <f t="shared" si="45"/>
        <v>490000</v>
      </c>
      <c r="I1766" s="93" t="s">
        <v>974</v>
      </c>
    </row>
    <row r="1767" spans="1:9">
      <c r="A1767" s="25"/>
      <c r="B1767" s="20"/>
      <c r="C1767" s="37" t="s">
        <v>2033</v>
      </c>
      <c r="D1767" s="20"/>
      <c r="E1767" s="20"/>
      <c r="F1767" s="141"/>
      <c r="G1767" s="22"/>
      <c r="H1767" s="36">
        <f>SUM(H1766)</f>
        <v>490000</v>
      </c>
      <c r="I1767" s="36">
        <f>H1767</f>
        <v>490000</v>
      </c>
    </row>
    <row r="1768" spans="1:9">
      <c r="A1768" s="25"/>
      <c r="B1768" s="20"/>
      <c r="C1768" s="37" t="s">
        <v>2059</v>
      </c>
      <c r="D1768" s="20"/>
      <c r="E1768" s="20"/>
      <c r="F1768" s="141"/>
      <c r="G1768" s="22"/>
      <c r="H1768" s="23"/>
      <c r="I1768" s="24"/>
    </row>
    <row r="1769" spans="1:9" ht="25.5">
      <c r="A1769" s="25">
        <v>1672</v>
      </c>
      <c r="B1769" s="20" t="s">
        <v>4067</v>
      </c>
      <c r="C1769" s="21" t="s">
        <v>338</v>
      </c>
      <c r="D1769" s="20" t="s">
        <v>986</v>
      </c>
      <c r="E1769" s="20" t="s">
        <v>987</v>
      </c>
      <c r="F1769" s="141">
        <v>19</v>
      </c>
      <c r="G1769" s="22">
        <v>30000</v>
      </c>
      <c r="H1769" s="23">
        <f t="shared" si="45"/>
        <v>570000</v>
      </c>
      <c r="I1769" s="24"/>
    </row>
    <row r="1770" spans="1:9">
      <c r="A1770" s="25"/>
      <c r="B1770" s="20"/>
      <c r="C1770" s="37" t="s">
        <v>2033</v>
      </c>
      <c r="D1770" s="91"/>
      <c r="E1770" s="91"/>
      <c r="F1770" s="147"/>
      <c r="G1770" s="92"/>
      <c r="H1770" s="36">
        <f>SUM(H1769)</f>
        <v>570000</v>
      </c>
      <c r="I1770" s="36">
        <f>H1770</f>
        <v>570000</v>
      </c>
    </row>
    <row r="1771" spans="1:9" ht="25.5">
      <c r="A1771" s="25"/>
      <c r="B1771" s="20"/>
      <c r="C1771" s="37" t="s">
        <v>2060</v>
      </c>
      <c r="D1771" s="20"/>
      <c r="E1771" s="20"/>
      <c r="F1771" s="141"/>
      <c r="G1771" s="22"/>
      <c r="H1771" s="23"/>
      <c r="I1771" s="24"/>
    </row>
    <row r="1772" spans="1:9" ht="25.5">
      <c r="A1772" s="25">
        <v>1673</v>
      </c>
      <c r="B1772" s="20" t="s">
        <v>4068</v>
      </c>
      <c r="C1772" s="21" t="s">
        <v>339</v>
      </c>
      <c r="D1772" s="20" t="s">
        <v>264</v>
      </c>
      <c r="E1772" s="20" t="s">
        <v>987</v>
      </c>
      <c r="F1772" s="141">
        <v>1</v>
      </c>
      <c r="G1772" s="22">
        <v>185000</v>
      </c>
      <c r="H1772" s="23">
        <f t="shared" si="45"/>
        <v>185000</v>
      </c>
      <c r="I1772" s="24" t="s">
        <v>974</v>
      </c>
    </row>
    <row r="1773" spans="1:9">
      <c r="A1773" s="101"/>
      <c r="B1773" s="20"/>
      <c r="C1773" s="37" t="s">
        <v>2033</v>
      </c>
      <c r="D1773" s="20"/>
      <c r="E1773" s="20"/>
      <c r="F1773" s="141"/>
      <c r="G1773" s="22"/>
      <c r="H1773" s="36">
        <f>SUM(H1772)</f>
        <v>185000</v>
      </c>
      <c r="I1773" s="36">
        <f>H1773</f>
        <v>185000</v>
      </c>
    </row>
    <row r="1774" spans="1:9">
      <c r="A1774" s="101"/>
      <c r="B1774" s="20"/>
      <c r="C1774" s="37" t="s">
        <v>2061</v>
      </c>
      <c r="D1774" s="20"/>
      <c r="E1774" s="20"/>
      <c r="F1774" s="141"/>
      <c r="G1774" s="22"/>
      <c r="H1774" s="36"/>
      <c r="I1774" s="36"/>
    </row>
    <row r="1775" spans="1:9">
      <c r="A1775" s="25">
        <v>1674</v>
      </c>
      <c r="B1775" s="20" t="s">
        <v>4069</v>
      </c>
      <c r="C1775" s="102" t="s">
        <v>2291</v>
      </c>
      <c r="D1775" s="20" t="s">
        <v>2292</v>
      </c>
      <c r="E1775" s="20" t="s">
        <v>987</v>
      </c>
      <c r="F1775" s="141">
        <v>1</v>
      </c>
      <c r="G1775" s="22">
        <v>7000</v>
      </c>
      <c r="H1775" s="23">
        <f t="shared" si="45"/>
        <v>7000</v>
      </c>
      <c r="I1775" s="36"/>
    </row>
    <row r="1776" spans="1:9">
      <c r="A1776" s="25">
        <v>1675</v>
      </c>
      <c r="B1776" s="20" t="s">
        <v>4070</v>
      </c>
      <c r="C1776" s="102" t="s">
        <v>2293</v>
      </c>
      <c r="D1776" s="20" t="s">
        <v>2292</v>
      </c>
      <c r="E1776" s="20" t="s">
        <v>987</v>
      </c>
      <c r="F1776" s="141">
        <v>1</v>
      </c>
      <c r="G1776" s="22">
        <v>8000</v>
      </c>
      <c r="H1776" s="23">
        <f t="shared" si="45"/>
        <v>8000</v>
      </c>
      <c r="I1776" s="24"/>
    </row>
    <row r="1777" spans="1:9">
      <c r="A1777" s="25">
        <v>1676</v>
      </c>
      <c r="B1777" s="20" t="s">
        <v>4071</v>
      </c>
      <c r="C1777" s="21" t="s">
        <v>340</v>
      </c>
      <c r="D1777" s="20" t="s">
        <v>256</v>
      </c>
      <c r="E1777" s="20" t="s">
        <v>981</v>
      </c>
      <c r="F1777" s="141">
        <v>5</v>
      </c>
      <c r="G1777" s="22">
        <v>5041.21</v>
      </c>
      <c r="H1777" s="23">
        <f t="shared" si="45"/>
        <v>25206.05</v>
      </c>
      <c r="I1777" s="24" t="s">
        <v>974</v>
      </c>
    </row>
    <row r="1778" spans="1:9">
      <c r="A1778" s="25">
        <v>1677</v>
      </c>
      <c r="B1778" s="20" t="s">
        <v>4072</v>
      </c>
      <c r="C1778" s="21" t="s">
        <v>341</v>
      </c>
      <c r="D1778" s="20" t="s">
        <v>256</v>
      </c>
      <c r="E1778" s="20" t="s">
        <v>981</v>
      </c>
      <c r="F1778" s="141">
        <v>10</v>
      </c>
      <c r="G1778" s="22">
        <v>17882.419999999998</v>
      </c>
      <c r="H1778" s="23">
        <f t="shared" si="45"/>
        <v>178824.19999999998</v>
      </c>
      <c r="I1778" s="24" t="s">
        <v>974</v>
      </c>
    </row>
    <row r="1779" spans="1:9">
      <c r="A1779" s="25">
        <v>1678</v>
      </c>
      <c r="B1779" s="20" t="s">
        <v>4073</v>
      </c>
      <c r="C1779" s="21" t="s">
        <v>342</v>
      </c>
      <c r="D1779" s="20" t="s">
        <v>256</v>
      </c>
      <c r="E1779" s="20" t="s">
        <v>981</v>
      </c>
      <c r="F1779" s="141">
        <v>5</v>
      </c>
      <c r="G1779" s="22">
        <v>23723.63</v>
      </c>
      <c r="H1779" s="23">
        <f t="shared" si="45"/>
        <v>118618.15000000001</v>
      </c>
      <c r="I1779" s="24" t="s">
        <v>974</v>
      </c>
    </row>
    <row r="1780" spans="1:9">
      <c r="A1780" s="25">
        <v>1679</v>
      </c>
      <c r="B1780" s="20" t="s">
        <v>4074</v>
      </c>
      <c r="C1780" s="21" t="s">
        <v>343</v>
      </c>
      <c r="D1780" s="20" t="s">
        <v>256</v>
      </c>
      <c r="E1780" s="20" t="s">
        <v>981</v>
      </c>
      <c r="F1780" s="141">
        <v>5</v>
      </c>
      <c r="G1780" s="22">
        <v>29414.84</v>
      </c>
      <c r="H1780" s="23">
        <f t="shared" si="45"/>
        <v>147074.20000000001</v>
      </c>
      <c r="I1780" s="24" t="s">
        <v>974</v>
      </c>
    </row>
    <row r="1781" spans="1:9">
      <c r="A1781" s="25"/>
      <c r="B1781" s="20"/>
      <c r="C1781" s="37" t="s">
        <v>2033</v>
      </c>
      <c r="D1781" s="20"/>
      <c r="E1781" s="20"/>
      <c r="F1781" s="141"/>
      <c r="G1781" s="22"/>
      <c r="H1781" s="36">
        <f>SUM(H1775:H1780)</f>
        <v>484722.60000000003</v>
      </c>
      <c r="I1781" s="36">
        <f>H1781</f>
        <v>484722.60000000003</v>
      </c>
    </row>
    <row r="1782" spans="1:9">
      <c r="A1782" s="25"/>
      <c r="B1782" s="20"/>
      <c r="C1782" s="37" t="s">
        <v>2062</v>
      </c>
      <c r="D1782" s="20"/>
      <c r="E1782" s="20"/>
      <c r="F1782" s="141"/>
      <c r="G1782" s="22"/>
      <c r="H1782" s="23"/>
      <c r="I1782" s="24"/>
    </row>
    <row r="1783" spans="1:9" ht="51">
      <c r="A1783" s="25">
        <v>1680</v>
      </c>
      <c r="B1783" s="20" t="s">
        <v>4075</v>
      </c>
      <c r="C1783" s="21" t="s">
        <v>2294</v>
      </c>
      <c r="D1783" s="20" t="s">
        <v>269</v>
      </c>
      <c r="E1783" s="20" t="s">
        <v>980</v>
      </c>
      <c r="F1783" s="141">
        <v>150</v>
      </c>
      <c r="G1783" s="22">
        <v>6.81</v>
      </c>
      <c r="H1783" s="23">
        <f t="shared" si="45"/>
        <v>1021.4999999999999</v>
      </c>
      <c r="I1783" s="24" t="s">
        <v>974</v>
      </c>
    </row>
    <row r="1784" spans="1:9" ht="38.25">
      <c r="A1784" s="25">
        <v>1681</v>
      </c>
      <c r="B1784" s="20" t="s">
        <v>3777</v>
      </c>
      <c r="C1784" s="21" t="s">
        <v>4109</v>
      </c>
      <c r="D1784" s="20" t="s">
        <v>269</v>
      </c>
      <c r="E1784" s="20" t="s">
        <v>981</v>
      </c>
      <c r="F1784" s="141">
        <v>30</v>
      </c>
      <c r="G1784" s="22">
        <v>5.66</v>
      </c>
      <c r="H1784" s="23">
        <f t="shared" si="45"/>
        <v>169.8</v>
      </c>
      <c r="I1784" s="24" t="s">
        <v>974</v>
      </c>
    </row>
    <row r="1785" spans="1:9" ht="38.25">
      <c r="A1785" s="25">
        <v>1682</v>
      </c>
      <c r="B1785" s="20" t="s">
        <v>4076</v>
      </c>
      <c r="C1785" s="21" t="s">
        <v>344</v>
      </c>
      <c r="D1785" s="20" t="s">
        <v>979</v>
      </c>
      <c r="E1785" s="20" t="s">
        <v>980</v>
      </c>
      <c r="F1785" s="141">
        <v>80</v>
      </c>
      <c r="G1785" s="22">
        <v>24.63</v>
      </c>
      <c r="H1785" s="23">
        <f t="shared" si="45"/>
        <v>1970.3999999999999</v>
      </c>
      <c r="I1785" s="24" t="s">
        <v>974</v>
      </c>
    </row>
    <row r="1786" spans="1:9" ht="25.5">
      <c r="A1786" s="25">
        <v>1683</v>
      </c>
      <c r="B1786" s="20" t="s">
        <v>3817</v>
      </c>
      <c r="C1786" s="21" t="s">
        <v>368</v>
      </c>
      <c r="D1786" s="20" t="s">
        <v>270</v>
      </c>
      <c r="E1786" s="20" t="s">
        <v>980</v>
      </c>
      <c r="F1786" s="141">
        <v>2800</v>
      </c>
      <c r="G1786" s="22">
        <v>4.0999999999999996</v>
      </c>
      <c r="H1786" s="23">
        <f t="shared" si="45"/>
        <v>11479.999999999998</v>
      </c>
      <c r="I1786" s="24" t="s">
        <v>974</v>
      </c>
    </row>
    <row r="1787" spans="1:9" ht="38.25">
      <c r="A1787" s="25">
        <v>1684</v>
      </c>
      <c r="B1787" s="20" t="s">
        <v>3781</v>
      </c>
      <c r="C1787" s="21" t="s">
        <v>65</v>
      </c>
      <c r="D1787" s="20" t="s">
        <v>270</v>
      </c>
      <c r="E1787" s="20" t="s">
        <v>980</v>
      </c>
      <c r="F1787" s="141">
        <v>3400</v>
      </c>
      <c r="G1787" s="22">
        <v>9.34</v>
      </c>
      <c r="H1787" s="23">
        <f t="shared" si="45"/>
        <v>31756</v>
      </c>
      <c r="I1787" s="24" t="s">
        <v>974</v>
      </c>
    </row>
    <row r="1788" spans="1:9" ht="25.5">
      <c r="A1788" s="25">
        <v>1685</v>
      </c>
      <c r="B1788" s="20" t="s">
        <v>4077</v>
      </c>
      <c r="C1788" s="21" t="s">
        <v>1802</v>
      </c>
      <c r="D1788" s="20" t="s">
        <v>968</v>
      </c>
      <c r="E1788" s="20" t="s">
        <v>981</v>
      </c>
      <c r="F1788" s="141">
        <v>1</v>
      </c>
      <c r="G1788" s="22">
        <v>80000</v>
      </c>
      <c r="H1788" s="23">
        <f t="shared" si="45"/>
        <v>80000</v>
      </c>
      <c r="I1788" s="24" t="s">
        <v>974</v>
      </c>
    </row>
    <row r="1789" spans="1:9" ht="25.5">
      <c r="A1789" s="25">
        <v>1686</v>
      </c>
      <c r="B1789" s="20" t="s">
        <v>4078</v>
      </c>
      <c r="C1789" s="21" t="s">
        <v>345</v>
      </c>
      <c r="D1789" s="20" t="s">
        <v>968</v>
      </c>
      <c r="E1789" s="20" t="s">
        <v>981</v>
      </c>
      <c r="F1789" s="141">
        <v>28</v>
      </c>
      <c r="G1789" s="22">
        <v>2000</v>
      </c>
      <c r="H1789" s="23">
        <f t="shared" ref="H1789:H1795" si="46">G1789*F1789</f>
        <v>56000</v>
      </c>
      <c r="I1789" s="24" t="s">
        <v>974</v>
      </c>
    </row>
    <row r="1790" spans="1:9" ht="25.5">
      <c r="A1790" s="25">
        <v>1687</v>
      </c>
      <c r="B1790" s="20" t="s">
        <v>4079</v>
      </c>
      <c r="C1790" s="21" t="s">
        <v>346</v>
      </c>
      <c r="D1790" s="20" t="s">
        <v>968</v>
      </c>
      <c r="E1790" s="20" t="s">
        <v>981</v>
      </c>
      <c r="F1790" s="141">
        <v>38</v>
      </c>
      <c r="G1790" s="22">
        <v>3000</v>
      </c>
      <c r="H1790" s="23">
        <f t="shared" si="46"/>
        <v>114000</v>
      </c>
      <c r="I1790" s="24" t="s">
        <v>974</v>
      </c>
    </row>
    <row r="1791" spans="1:9">
      <c r="A1791" s="25">
        <v>1688</v>
      </c>
      <c r="B1791" s="20" t="s">
        <v>4080</v>
      </c>
      <c r="C1791" s="21" t="s">
        <v>347</v>
      </c>
      <c r="D1791" s="20" t="s">
        <v>968</v>
      </c>
      <c r="E1791" s="20" t="s">
        <v>981</v>
      </c>
      <c r="F1791" s="141">
        <v>66</v>
      </c>
      <c r="G1791" s="22">
        <v>1235</v>
      </c>
      <c r="H1791" s="23">
        <f t="shared" si="46"/>
        <v>81510</v>
      </c>
      <c r="I1791" s="24" t="s">
        <v>974</v>
      </c>
    </row>
    <row r="1792" spans="1:9" ht="25.5">
      <c r="A1792" s="25">
        <v>1689</v>
      </c>
      <c r="B1792" s="20" t="s">
        <v>4081</v>
      </c>
      <c r="C1792" s="21" t="s">
        <v>348</v>
      </c>
      <c r="D1792" s="20" t="s">
        <v>968</v>
      </c>
      <c r="E1792" s="20" t="s">
        <v>981</v>
      </c>
      <c r="F1792" s="141">
        <v>15</v>
      </c>
      <c r="G1792" s="22">
        <v>5000</v>
      </c>
      <c r="H1792" s="23">
        <f t="shared" si="46"/>
        <v>75000</v>
      </c>
      <c r="I1792" s="24" t="s">
        <v>974</v>
      </c>
    </row>
    <row r="1793" spans="1:11" ht="38.25">
      <c r="A1793" s="25">
        <v>1690</v>
      </c>
      <c r="B1793" s="20" t="s">
        <v>4082</v>
      </c>
      <c r="C1793" s="21" t="s">
        <v>349</v>
      </c>
      <c r="D1793" s="20" t="s">
        <v>968</v>
      </c>
      <c r="E1793" s="20" t="s">
        <v>981</v>
      </c>
      <c r="F1793" s="141">
        <v>1</v>
      </c>
      <c r="G1793" s="22">
        <v>30000</v>
      </c>
      <c r="H1793" s="23">
        <f t="shared" si="46"/>
        <v>30000</v>
      </c>
      <c r="I1793" s="24" t="s">
        <v>974</v>
      </c>
    </row>
    <row r="1794" spans="1:11" ht="25.5">
      <c r="A1794" s="25">
        <v>1691</v>
      </c>
      <c r="B1794" s="20" t="s">
        <v>4083</v>
      </c>
      <c r="C1794" s="21" t="s">
        <v>350</v>
      </c>
      <c r="D1794" s="20" t="s">
        <v>968</v>
      </c>
      <c r="E1794" s="20" t="s">
        <v>981</v>
      </c>
      <c r="F1794" s="141">
        <v>1</v>
      </c>
      <c r="G1794" s="22">
        <v>9651</v>
      </c>
      <c r="H1794" s="23">
        <f t="shared" si="46"/>
        <v>9651</v>
      </c>
      <c r="I1794" s="24" t="s">
        <v>974</v>
      </c>
    </row>
    <row r="1795" spans="1:11" ht="38.25">
      <c r="A1795" s="25">
        <v>1692</v>
      </c>
      <c r="B1795" s="20" t="s">
        <v>4084</v>
      </c>
      <c r="C1795" s="21" t="s">
        <v>1801</v>
      </c>
      <c r="D1795" s="20" t="s">
        <v>986</v>
      </c>
      <c r="E1795" s="20" t="s">
        <v>981</v>
      </c>
      <c r="F1795" s="141">
        <v>1</v>
      </c>
      <c r="G1795" s="22">
        <v>20000</v>
      </c>
      <c r="H1795" s="23">
        <f t="shared" si="46"/>
        <v>20000</v>
      </c>
      <c r="I1795" s="24" t="s">
        <v>974</v>
      </c>
    </row>
    <row r="1796" spans="1:11">
      <c r="A1796" s="25"/>
      <c r="B1796" s="70"/>
      <c r="C1796" s="37" t="s">
        <v>2033</v>
      </c>
      <c r="D1796" s="20"/>
      <c r="E1796" s="20"/>
      <c r="F1796" s="141"/>
      <c r="G1796" s="22"/>
      <c r="H1796" s="36">
        <f>SUM(H1783:H1795)</f>
        <v>512558.7</v>
      </c>
      <c r="I1796" s="36">
        <f>H1796</f>
        <v>512558.7</v>
      </c>
    </row>
    <row r="1797" spans="1:11" ht="25.5">
      <c r="A1797" s="25"/>
      <c r="B1797" s="70"/>
      <c r="C1797" s="37" t="s">
        <v>2014</v>
      </c>
      <c r="D1797" s="20"/>
      <c r="E1797" s="20"/>
      <c r="F1797" s="141"/>
      <c r="G1797" s="22"/>
      <c r="H1797" s="36"/>
      <c r="I1797" s="36">
        <f>SUM(I517:I1796)</f>
        <v>26389560.514999997</v>
      </c>
    </row>
    <row r="1798" spans="1:11">
      <c r="A1798" s="25"/>
      <c r="B1798" s="70"/>
      <c r="C1798" s="16"/>
      <c r="D1798" s="15"/>
      <c r="E1798" s="15"/>
      <c r="F1798" s="140"/>
      <c r="G1798" s="130"/>
      <c r="H1798" s="67"/>
      <c r="I1798" s="18"/>
    </row>
    <row r="1799" spans="1:11">
      <c r="A1799" s="25"/>
      <c r="B1799" s="20"/>
      <c r="C1799" s="16"/>
      <c r="D1799" s="15"/>
      <c r="E1799" s="15"/>
      <c r="F1799" s="140"/>
      <c r="G1799" s="130"/>
      <c r="H1799" s="67"/>
      <c r="I1799" s="18"/>
    </row>
    <row r="1800" spans="1:11" ht="12.75" customHeight="1">
      <c r="A1800" s="25"/>
      <c r="B1800" s="50"/>
      <c r="C1800" s="51"/>
      <c r="D1800" s="103" t="s">
        <v>1803</v>
      </c>
      <c r="E1800" s="104"/>
      <c r="F1800" s="149"/>
      <c r="G1800" s="105"/>
      <c r="H1800" s="106"/>
      <c r="I1800" s="18">
        <f>I1797+I56+I85+I215+I390+I402+I420+I483+I513</f>
        <v>64960324.885000005</v>
      </c>
      <c r="J1800" s="38"/>
      <c r="K1800" s="133"/>
    </row>
    <row r="1801" spans="1:11">
      <c r="A1801" s="25"/>
      <c r="B1801" s="52"/>
      <c r="C1801" s="53"/>
      <c r="D1801" s="168" t="s">
        <v>1804</v>
      </c>
      <c r="E1801" s="169"/>
      <c r="F1801" s="169"/>
      <c r="G1801" s="170"/>
      <c r="H1801" s="107"/>
      <c r="I1801" s="108">
        <f>ROUND(0.18*I1800,2)</f>
        <v>11692858.48</v>
      </c>
      <c r="J1801" s="41"/>
      <c r="K1801" s="133"/>
    </row>
    <row r="1802" spans="1:11">
      <c r="A1802" s="25"/>
      <c r="B1802" s="50"/>
      <c r="C1802" s="51"/>
      <c r="D1802" s="104" t="s">
        <v>1805</v>
      </c>
      <c r="E1802" s="109"/>
      <c r="F1802" s="150"/>
      <c r="G1802" s="110"/>
      <c r="H1802" s="107"/>
      <c r="I1802" s="111">
        <f>I1800+I1801</f>
        <v>76653183.36500001</v>
      </c>
      <c r="J1802" s="38"/>
    </row>
    <row r="1803" spans="1:11">
      <c r="A1803" s="25"/>
      <c r="B1803" s="52"/>
      <c r="C1803" s="53"/>
      <c r="D1803" s="112" t="s">
        <v>1806</v>
      </c>
      <c r="E1803" s="113"/>
      <c r="F1803" s="151"/>
      <c r="G1803" s="114"/>
      <c r="H1803" s="107"/>
      <c r="I1803" s="108">
        <f>ROUND(0.09*I1802,2)</f>
        <v>6898786.5</v>
      </c>
      <c r="J1803" s="41"/>
    </row>
    <row r="1804" spans="1:11">
      <c r="A1804" s="25"/>
      <c r="B1804" s="52"/>
      <c r="C1804" s="53"/>
      <c r="D1804" s="103" t="s">
        <v>1807</v>
      </c>
      <c r="E1804" s="113"/>
      <c r="F1804" s="151"/>
      <c r="G1804" s="114"/>
      <c r="H1804" s="107"/>
      <c r="I1804" s="111">
        <f>I1802+I1803</f>
        <v>83551969.86500001</v>
      </c>
      <c r="J1804" s="41"/>
      <c r="K1804" s="46"/>
    </row>
    <row r="1805" spans="1:11">
      <c r="A1805" s="25"/>
      <c r="B1805" s="52"/>
      <c r="C1805" s="53"/>
      <c r="D1805" s="115" t="s">
        <v>1813</v>
      </c>
      <c r="E1805" s="113"/>
      <c r="F1805" s="151"/>
      <c r="G1805" s="114"/>
      <c r="H1805" s="107"/>
      <c r="I1805" s="111">
        <v>400000</v>
      </c>
      <c r="J1805" s="41"/>
      <c r="K1805" s="46"/>
    </row>
    <row r="1806" spans="1:11">
      <c r="A1806" s="25"/>
      <c r="B1806" s="52"/>
      <c r="C1806" s="53"/>
      <c r="D1806" s="115" t="s">
        <v>1814</v>
      </c>
      <c r="E1806" s="113"/>
      <c r="F1806" s="151"/>
      <c r="G1806" s="114"/>
      <c r="H1806" s="107"/>
      <c r="I1806" s="111">
        <f>0.18*I1805</f>
        <v>72000</v>
      </c>
      <c r="J1806" s="41"/>
      <c r="K1806" s="46"/>
    </row>
    <row r="1807" spans="1:11">
      <c r="A1807" s="25"/>
      <c r="B1807" s="52"/>
      <c r="C1807" s="53"/>
      <c r="D1807" s="103" t="s">
        <v>1808</v>
      </c>
      <c r="E1807" s="113"/>
      <c r="F1807" s="151"/>
      <c r="G1807" s="114"/>
      <c r="H1807" s="107"/>
      <c r="I1807" s="111">
        <f>SUM(I1804:I1806)</f>
        <v>84023969.86500001</v>
      </c>
      <c r="J1807" s="41"/>
      <c r="K1807" s="46"/>
    </row>
    <row r="1808" spans="1:11">
      <c r="A1808" s="25"/>
      <c r="B1808" s="52"/>
      <c r="C1808" s="53"/>
      <c r="D1808" s="112" t="s">
        <v>1809</v>
      </c>
      <c r="E1808" s="113"/>
      <c r="F1808" s="151"/>
      <c r="G1808" s="132"/>
      <c r="H1808" s="107"/>
      <c r="I1808" s="153">
        <v>5476030.1299999999</v>
      </c>
      <c r="J1808" s="49"/>
      <c r="K1808" s="46"/>
    </row>
    <row r="1809" spans="1:17">
      <c r="A1809" s="25"/>
      <c r="B1809" s="52"/>
      <c r="C1809" s="53"/>
      <c r="D1809" s="103" t="s">
        <v>1810</v>
      </c>
      <c r="E1809" s="113"/>
      <c r="F1809" s="151"/>
      <c r="G1809" s="114"/>
      <c r="H1809" s="107"/>
      <c r="I1809" s="108">
        <f>I1807+I1808</f>
        <v>89499999.995000005</v>
      </c>
      <c r="J1809" s="41"/>
      <c r="K1809" s="42"/>
    </row>
    <row r="1810" spans="1:17">
      <c r="A1810" s="25"/>
      <c r="B1810" s="52"/>
      <c r="C1810" s="53"/>
      <c r="D1810" s="112" t="s">
        <v>1812</v>
      </c>
      <c r="E1810" s="113"/>
      <c r="F1810" s="151"/>
      <c r="G1810" s="114"/>
      <c r="H1810" s="107"/>
      <c r="I1810" s="108">
        <f>I1809*0.23</f>
        <v>20584999.998850003</v>
      </c>
      <c r="J1810" s="41"/>
      <c r="K1810" s="47"/>
    </row>
    <row r="1811" spans="1:17">
      <c r="A1811" s="25"/>
      <c r="B1811" s="52"/>
      <c r="C1811" s="53"/>
      <c r="D1811" s="116" t="s">
        <v>1811</v>
      </c>
      <c r="E1811" s="113"/>
      <c r="F1811" s="151"/>
      <c r="G1811" s="114"/>
      <c r="H1811" s="107"/>
      <c r="I1811" s="117">
        <v>110085000</v>
      </c>
      <c r="J1811" s="41"/>
      <c r="K1811" s="48"/>
    </row>
    <row r="1812" spans="1:17">
      <c r="A1812" s="1"/>
      <c r="B1812" s="45"/>
      <c r="C1812" s="45"/>
      <c r="D1812" s="39"/>
      <c r="E1812" s="41"/>
      <c r="F1812" s="39"/>
      <c r="G1812" s="123"/>
      <c r="H1812" s="64"/>
      <c r="I1812" s="42"/>
    </row>
    <row r="1813" spans="1:17">
      <c r="A1813" s="1"/>
      <c r="B1813" s="45" t="s">
        <v>4090</v>
      </c>
      <c r="C1813" s="85"/>
      <c r="D1813" s="39"/>
      <c r="E1813" s="41"/>
      <c r="F1813" s="39"/>
      <c r="H1813" s="64"/>
      <c r="I1813" s="42"/>
    </row>
    <row r="1814" spans="1:17">
      <c r="A1814" s="1"/>
      <c r="B1814" s="45" t="s">
        <v>4091</v>
      </c>
      <c r="C1814" s="45"/>
      <c r="D1814" s="39"/>
      <c r="E1814" s="41"/>
      <c r="F1814" s="39"/>
      <c r="G1814" s="123" t="s">
        <v>4090</v>
      </c>
      <c r="H1814" s="45"/>
      <c r="I1814" s="42"/>
    </row>
    <row r="1815" spans="1:17">
      <c r="A1815" s="1"/>
      <c r="B1815" s="45"/>
      <c r="C1815" s="85"/>
      <c r="D1815" s="39"/>
      <c r="E1815" s="41"/>
      <c r="F1815" s="171" t="s">
        <v>4092</v>
      </c>
      <c r="G1815" s="171"/>
      <c r="H1815" s="171"/>
      <c r="I1815" s="42"/>
    </row>
    <row r="1816" spans="1:17">
      <c r="A1816" s="1"/>
      <c r="B1816" s="45"/>
      <c r="C1816" s="45"/>
      <c r="D1816" s="39"/>
      <c r="E1816" s="41"/>
      <c r="F1816" s="171" t="s">
        <v>4093</v>
      </c>
      <c r="G1816" s="171"/>
      <c r="H1816" s="171"/>
      <c r="I1816" s="42"/>
    </row>
    <row r="1817" spans="1:17">
      <c r="A1817" s="120" t="s">
        <v>4094</v>
      </c>
      <c r="B1817" s="120"/>
      <c r="C1817" s="120"/>
      <c r="D1817" s="39"/>
      <c r="E1817" s="41"/>
      <c r="F1817" s="39"/>
      <c r="G1817" s="123"/>
      <c r="H1817" s="45"/>
      <c r="I1817" s="42"/>
    </row>
    <row r="1818" spans="1:17">
      <c r="A1818" s="120" t="s">
        <v>4110</v>
      </c>
      <c r="B1818" s="45"/>
      <c r="C1818" s="45"/>
      <c r="D1818" s="39"/>
      <c r="E1818" s="41"/>
      <c r="F1818" s="39"/>
      <c r="G1818" s="123"/>
      <c r="H1818" s="45"/>
      <c r="I1818" s="42"/>
    </row>
    <row r="1819" spans="1:17">
      <c r="A1819" s="1"/>
      <c r="B1819" s="45"/>
      <c r="C1819" s="45"/>
      <c r="D1819" s="39"/>
      <c r="E1819" s="41"/>
      <c r="F1819" s="39"/>
      <c r="G1819" s="123"/>
      <c r="H1819" s="45"/>
      <c r="I1819" s="42"/>
    </row>
    <row r="1820" spans="1:17">
      <c r="A1820" s="1"/>
      <c r="B1820" s="45"/>
      <c r="C1820" s="45"/>
      <c r="D1820" s="39"/>
      <c r="E1820" s="41"/>
      <c r="F1820" s="39"/>
      <c r="G1820" s="123" t="s">
        <v>4099</v>
      </c>
      <c r="H1820" s="45"/>
      <c r="I1820" s="42"/>
    </row>
    <row r="1821" spans="1:17">
      <c r="A1821" s="120" t="s">
        <v>4095</v>
      </c>
      <c r="B1821" s="45"/>
      <c r="C1821" s="45"/>
      <c r="D1821" s="39"/>
      <c r="E1821" s="41"/>
      <c r="F1821" s="39"/>
      <c r="G1821" s="154" t="s">
        <v>4115</v>
      </c>
      <c r="H1821" s="45"/>
      <c r="I1821" s="42"/>
    </row>
    <row r="1822" spans="1:17">
      <c r="A1822" s="120" t="s">
        <v>4111</v>
      </c>
      <c r="B1822" s="45"/>
      <c r="C1822" s="45"/>
      <c r="D1822" s="39"/>
      <c r="E1822" s="41"/>
      <c r="F1822" s="39"/>
      <c r="G1822" s="123"/>
      <c r="H1822" s="45"/>
      <c r="I1822" s="42"/>
    </row>
    <row r="1823" spans="1:17">
      <c r="A1823" s="58"/>
      <c r="B1823" s="45"/>
      <c r="C1823" s="45"/>
      <c r="D1823" s="39"/>
      <c r="E1823" s="41"/>
      <c r="F1823" s="39"/>
      <c r="G1823" s="123"/>
      <c r="H1823" s="42"/>
      <c r="I1823" s="42"/>
    </row>
    <row r="1824" spans="1:17" ht="12" customHeight="1">
      <c r="A1824" s="157"/>
      <c r="B1824" s="158"/>
      <c r="C1824" s="158"/>
      <c r="D1824" s="158"/>
      <c r="E1824" s="158"/>
      <c r="F1824" s="158"/>
      <c r="G1824" s="158"/>
      <c r="H1824" s="158"/>
      <c r="I1824" s="158"/>
      <c r="J1824" s="95"/>
      <c r="K1824" s="95"/>
      <c r="L1824" s="95"/>
      <c r="M1824" s="95"/>
      <c r="N1824" s="95"/>
      <c r="O1824" s="95"/>
      <c r="P1824" s="95"/>
      <c r="Q1824" s="95"/>
    </row>
    <row r="1825" spans="1:17" ht="14.25" customHeight="1">
      <c r="A1825" s="121"/>
      <c r="B1825" s="45"/>
      <c r="C1825" s="45"/>
      <c r="D1825" s="39"/>
      <c r="E1825" s="41"/>
      <c r="F1825" s="39"/>
      <c r="G1825" s="123"/>
      <c r="H1825" s="42"/>
      <c r="I1825" s="42"/>
    </row>
    <row r="1826" spans="1:17">
      <c r="A1826" s="121"/>
      <c r="B1826" s="45"/>
      <c r="C1826" s="45"/>
      <c r="D1826" s="39"/>
      <c r="E1826" s="41"/>
      <c r="F1826" s="39"/>
      <c r="G1826" s="123"/>
      <c r="H1826" s="42"/>
      <c r="I1826" s="42"/>
    </row>
    <row r="1827" spans="1:17">
      <c r="A1827" s="58"/>
      <c r="B1827" s="45"/>
      <c r="C1827" s="45"/>
      <c r="D1827" s="39"/>
      <c r="E1827" s="41"/>
      <c r="F1827" s="39"/>
      <c r="G1827" s="123"/>
      <c r="H1827" s="42"/>
      <c r="I1827" s="42"/>
    </row>
    <row r="1828" spans="1:17">
      <c r="A1828" s="58"/>
      <c r="B1828" s="45"/>
      <c r="C1828" s="45"/>
      <c r="D1828" s="64"/>
      <c r="E1828" s="41"/>
      <c r="F1828" s="39"/>
      <c r="G1828" s="123"/>
      <c r="H1828" s="42"/>
      <c r="I1828" s="42"/>
    </row>
    <row r="1829" spans="1:17">
      <c r="A1829" s="121" t="s">
        <v>4096</v>
      </c>
      <c r="B1829" s="45"/>
      <c r="C1829" s="45"/>
      <c r="D1829" s="45"/>
      <c r="E1829" s="41"/>
      <c r="F1829" s="39"/>
      <c r="G1829" s="123"/>
      <c r="H1829" s="42"/>
      <c r="I1829" s="42"/>
    </row>
    <row r="1830" spans="1:17">
      <c r="A1830" s="121" t="s">
        <v>4112</v>
      </c>
      <c r="B1830" s="45"/>
      <c r="C1830" s="45"/>
      <c r="D1830" s="45"/>
      <c r="E1830" s="41"/>
      <c r="F1830" s="39"/>
      <c r="G1830" s="123"/>
      <c r="H1830" s="42"/>
      <c r="I1830" s="42"/>
    </row>
    <row r="1831" spans="1:17" ht="18" customHeight="1">
      <c r="A1831" s="58"/>
      <c r="B1831" s="45"/>
      <c r="C1831" s="45"/>
      <c r="D1831" s="2"/>
      <c r="E1831" s="156" t="s">
        <v>4100</v>
      </c>
      <c r="F1831" s="156"/>
    </row>
    <row r="1832" spans="1:17">
      <c r="A1832" s="58"/>
      <c r="B1832" s="45"/>
      <c r="C1832" s="45"/>
      <c r="D1832" s="155" t="s">
        <v>4117</v>
      </c>
      <c r="E1832" s="155"/>
      <c r="F1832" s="155"/>
      <c r="G1832" s="155"/>
      <c r="H1832" s="155"/>
      <c r="I1832" s="155"/>
    </row>
    <row r="1833" spans="1:17">
      <c r="A1833" s="121" t="s">
        <v>4097</v>
      </c>
      <c r="B1833" s="45"/>
      <c r="C1833" s="45"/>
      <c r="D1833" s="2" t="s">
        <v>4103</v>
      </c>
      <c r="E1833" s="2"/>
      <c r="F1833" s="138"/>
      <c r="G1833" s="133"/>
      <c r="H1833" s="2"/>
      <c r="I1833" s="2"/>
    </row>
    <row r="1834" spans="1:17">
      <c r="A1834" s="122" t="s">
        <v>4113</v>
      </c>
      <c r="B1834" s="43"/>
      <c r="C1834" s="44"/>
      <c r="D1834" s="2"/>
      <c r="E1834" s="2"/>
      <c r="F1834" s="138"/>
      <c r="G1834" s="133"/>
      <c r="H1834" s="2"/>
      <c r="I1834" s="2"/>
      <c r="J1834" s="40"/>
      <c r="K1834" s="41"/>
      <c r="L1834" s="41"/>
      <c r="M1834" s="41"/>
      <c r="N1834" s="41"/>
      <c r="O1834" s="41"/>
      <c r="P1834" s="42"/>
      <c r="Q1834" s="42"/>
    </row>
    <row r="1835" spans="1:17">
      <c r="E1835" s="155" t="s">
        <v>4101</v>
      </c>
      <c r="F1835" s="155"/>
      <c r="G1835" s="155"/>
      <c r="H1835" s="155"/>
      <c r="I1835" s="155"/>
      <c r="J1835" s="155"/>
    </row>
    <row r="1836" spans="1:17" ht="17.25" customHeight="1">
      <c r="D1836" s="2"/>
      <c r="E1836" s="155" t="s">
        <v>4102</v>
      </c>
      <c r="F1836" s="155"/>
      <c r="G1836" s="155"/>
      <c r="H1836" s="2"/>
      <c r="I1836" s="2"/>
    </row>
    <row r="1837" spans="1:17" ht="12.75" customHeight="1">
      <c r="A1837" s="118" t="s">
        <v>4098</v>
      </c>
      <c r="B1837" s="26"/>
      <c r="D1837" s="2"/>
      <c r="E1837" s="2"/>
      <c r="F1837" s="138"/>
      <c r="G1837" s="133"/>
      <c r="H1837" s="2"/>
      <c r="I1837" s="2"/>
      <c r="K1837" s="31"/>
    </row>
    <row r="1838" spans="1:17" ht="15.75" customHeight="1">
      <c r="A1838" s="118" t="s">
        <v>4114</v>
      </c>
      <c r="D1838" s="2"/>
      <c r="E1838" s="2" t="s">
        <v>4104</v>
      </c>
      <c r="F1838" s="138"/>
      <c r="G1838" s="133"/>
      <c r="H1838" s="2"/>
      <c r="I1838" s="2"/>
    </row>
    <row r="1839" spans="1:17" ht="15.75" customHeight="1">
      <c r="E1839" s="155" t="s">
        <v>4116</v>
      </c>
      <c r="F1839" s="155"/>
      <c r="G1839" s="155"/>
    </row>
  </sheetData>
  <mergeCells count="16">
    <mergeCell ref="A1824:I1824"/>
    <mergeCell ref="F1:I4"/>
    <mergeCell ref="D5:E5"/>
    <mergeCell ref="D6:E6"/>
    <mergeCell ref="F6:I6"/>
    <mergeCell ref="A9:I9"/>
    <mergeCell ref="H12:I12"/>
    <mergeCell ref="F5:G5"/>
    <mergeCell ref="D1801:G1801"/>
    <mergeCell ref="F1815:H1815"/>
    <mergeCell ref="F1816:H1816"/>
    <mergeCell ref="E1839:G1839"/>
    <mergeCell ref="E1831:F1831"/>
    <mergeCell ref="D1832:I1832"/>
    <mergeCell ref="E1835:J1835"/>
    <mergeCell ref="E1836:G1836"/>
  </mergeCells>
  <phoneticPr fontId="2" type="noConversion"/>
  <pageMargins left="0.44" right="0.15748031496062992" top="0.47244094488188981" bottom="0.47244094488188981" header="0.23622047244094491" footer="0.23622047244094491"/>
  <pageSetup paperSize="9" scale="69" orientation="portrait" r:id="rId1"/>
  <headerFooter alignWithMargins="0">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XANIA-PP</vt:lpstr>
      <vt:lpstr>'XANIA-PP'!Print_Area</vt:lpstr>
      <vt:lpstr>'XANIA-PP'!Print_Titles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 </cp:lastModifiedBy>
  <cp:lastPrinted>2012-02-29T11:04:53Z</cp:lastPrinted>
  <dcterms:created xsi:type="dcterms:W3CDTF">2011-07-25T12:50:05Z</dcterms:created>
  <dcterms:modified xsi:type="dcterms:W3CDTF">2012-02-29T11:19:08Z</dcterms:modified>
</cp:coreProperties>
</file>